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<sst xmlns="http://schemas.openxmlformats.org/spreadsheetml/2006/main" uniqueCount="76">
  <si>
    <t>APEL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</si>
  <si>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</si>
  <si>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</si>
  <si>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</si>
  <si>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</si>
  <si>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</si>
  <si>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</si>
  <si>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</si>
  <si>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</si>
  <si>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</si>
  <si>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</si>
  <si>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</si>
  <si>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</si>
  <si>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</si>
  <si>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</si>
  <si>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</si>
  <si>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</si>
  <si>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</si>
  <si>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</si>
  <si>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</si>
  <si>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</si>
  <si>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</si>
  <si>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</si>
  <si>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</si>
  <si>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</si>
  <si>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</si>
  <si>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Fall 2017</t>
  </si>
  <si>
    <t>Winter 2018</t>
  </si>
  <si>
    <t>Spring 2018</t>
  </si>
  <si>
    <t>Summer 2018</t>
  </si>
  <si>
    <t>Totals &amp; Averages:</t>
  </si>
  <si>
    <t>Academic Year</t>
  </si>
  <si>
    <t>2014-2015-2016</t>
  </si>
  <si>
    <t>2015-2016-2017</t>
  </si>
  <si>
    <t>2016-2017-2018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</si>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</sst>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10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APEL&amp;RPrinted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0</v>
      </c>
      <c r="C6" s="12" t="str">
        <f>IF(E6=0, 0, (D6/E6))</f>
        <v>0</v>
      </c>
      <c r="D6" s="11">
        <v>0</v>
      </c>
      <c r="E6" s="11">
        <v>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0</v>
      </c>
      <c r="C8" s="12" t="str">
        <f>IF(E8=0, 0, (D8/E8))</f>
        <v>0</v>
      </c>
      <c r="D8" s="11">
        <v>0</v>
      </c>
      <c r="E8" s="11">
        <v>0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0</v>
      </c>
      <c r="C10" s="12" t="str">
        <f>IF(E10=0, 0, (D10/E10))</f>
        <v>0</v>
      </c>
      <c r="D10" s="11">
        <v>0</v>
      </c>
      <c r="E10" s="11">
        <v>0</v>
      </c>
      <c r="F10" s="11">
        <v>0</v>
      </c>
      <c r="G10" s="12" t="str">
        <f>IF(I10=0, 0, (H10/I10))</f>
        <v>0</v>
      </c>
      <c r="H10" s="11">
        <v>0</v>
      </c>
      <c r="I10" s="11">
        <v>0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0</v>
      </c>
      <c r="C12" s="12" t="str">
        <f>IF(E12=0, 0, (D12/E12))</f>
        <v>0</v>
      </c>
      <c r="D12" s="11">
        <v>0</v>
      </c>
      <c r="E12" s="11">
        <v>0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0</v>
      </c>
      <c r="C14" s="12" t="str">
        <f>IF(E14=0, 0, (D14/E14))</f>
        <v>0</v>
      </c>
      <c r="D14" s="11">
        <v>0</v>
      </c>
      <c r="E14" s="11">
        <v>0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0</v>
      </c>
      <c r="C16" s="12" t="str">
        <f>IF(E16=0, 0, (D16/E16))</f>
        <v>0</v>
      </c>
      <c r="D16" s="11">
        <v>0</v>
      </c>
      <c r="E16" s="11">
        <v>0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0</v>
      </c>
      <c r="C22" s="12" t="str">
        <f>IF(E22=0, 0, (D22/E22))</f>
        <v>0</v>
      </c>
      <c r="D22" s="11">
        <v>0</v>
      </c>
      <c r="E22" s="11">
        <v>0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0</v>
      </c>
      <c r="C23" s="13" t="str">
        <f>IF(E23=0, 0, (D23/E23))</f>
        <v>0</v>
      </c>
      <c r="D23" s="10">
        <v>0</v>
      </c>
      <c r="E23" s="10">
        <v>0</v>
      </c>
      <c r="F23" s="10">
        <v>0</v>
      </c>
      <c r="G23" s="13" t="str">
        <f>IF(I23=0, 0, (H23/I23))</f>
        <v>0</v>
      </c>
      <c r="H23" s="10">
        <v>0</v>
      </c>
      <c r="I23" s="10">
        <v>0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0</v>
      </c>
      <c r="C24" s="12" t="str">
        <f>IF(E24=0, 0, (D24/E24))</f>
        <v>0</v>
      </c>
      <c r="D24" s="11">
        <v>0</v>
      </c>
      <c r="E24" s="11">
        <v>0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APEL&amp;RPrinted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"=201610")</f>
        <v>0</v>
      </c>
      <c r="C5" s="10" t="str">
        <f>SUMIFS(INDEX(course_data, 0, 17), INDEX(course_data, 0, 3), "=201610")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"=201615")</f>
        <v>0</v>
      </c>
      <c r="C6" s="11" t="str">
        <f>SUMIFS(INDEX(course_data, 0, 17), INDEX(course_data, 0, 3), "=201615")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"=201620")</f>
        <v>0</v>
      </c>
      <c r="C7" s="10" t="str">
        <f>SUMIFS(INDEX(course_data, 0, 17), INDEX(course_data, 0, 3), "=201620")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"=201630")</f>
        <v>0</v>
      </c>
      <c r="C8" s="11" t="str">
        <f>SUMIFS(INDEX(course_data, 0, 17), INDEX(course_data, 0, 3), "=201630")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"=201710")</f>
        <v>0</v>
      </c>
      <c r="C9" s="10" t="str">
        <f>SUMIFS(INDEX(course_data, 0, 17), INDEX(course_data, 0, 3), "=201710")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"=201715")</f>
        <v>0</v>
      </c>
      <c r="C10" s="11" t="str">
        <f>SUMIFS(INDEX(course_data, 0, 17), INDEX(course_data, 0, 3), "=201715")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"=201720")</f>
        <v>0</v>
      </c>
      <c r="C11" s="10" t="str">
        <f>SUMIFS(INDEX(course_data, 0, 17), INDEX(course_data, 0, 3), "=201720")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"=201730")</f>
        <v>0</v>
      </c>
      <c r="C12" s="11" t="str">
        <f>SUMIFS(INDEX(course_data, 0, 17), INDEX(course_data, 0, 3), "=201730")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"=201810")</f>
        <v>0</v>
      </c>
      <c r="C13" s="10" t="str">
        <f>SUMIFS(INDEX(course_data, 0, 17), INDEX(course_data, 0, 3), "=201810")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"=201815")</f>
        <v>0</v>
      </c>
      <c r="C14" s="11" t="str">
        <f>SUMIFS(INDEX(course_data, 0, 17), INDEX(course_data, 0, 3), "=201815")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"=201820")</f>
        <v>0</v>
      </c>
      <c r="C15" s="10" t="str">
        <f>SUMIFS(INDEX(course_data, 0, 17), INDEX(course_data, 0, 3), "=201820")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"=201830")</f>
        <v>0</v>
      </c>
      <c r="C16" s="11" t="str">
        <f>SUMIFS(INDEX(course_data, 0, 17), INDEX(course_data, 0, 3), "=201830")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"=2015-2016")</f>
        <v>0</v>
      </c>
      <c r="C20" s="11" t="str">
        <f>SUMIFS(INDEX(course_data, 0, 17), INDEX(course_data, 0, 1), "=2015-2016")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"=2016-2017")</f>
        <v>0</v>
      </c>
      <c r="C21" s="10" t="str">
        <f>SUMIFS(INDEX(course_data, 0, 17), INDEX(course_data, 0, 1), "=2016-2017")</f>
        <v>0</v>
      </c>
      <c r="D21" s="10" t="str">
        <f>IF(B21=0, 0, ROUND((B21/C21), 2))</f>
        <v>0</v>
      </c>
    </row>
    <row r="22" spans="1:10">
      <c r="A22" s="10" t="s">
        <v>1</v>
      </c>
      <c r="B22" s="11" t="str">
        <f>SUMIFS(INDEX(course_data, 0, 16), INDEX(course_data, 0, 1), "=2017-2018")</f>
        <v>0</v>
      </c>
      <c r="C22" s="11" t="str">
        <f>SUMIFS(INDEX(course_data, 0, 17), INDEX(course_data, 0, 1), "=2017-2018")</f>
        <v>0</v>
      </c>
      <c r="D22" s="11" t="str">
        <f>IF(B22=0, 0, ROUND((B22/C22), 2))</f>
        <v>0</v>
      </c>
    </row>
    <row r="25" spans="1:10">
      <c r="A25" s="19" t="s">
        <v>59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60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61</v>
      </c>
      <c r="B32" s="18"/>
      <c r="C32" s="23" t="s">
        <v>62</v>
      </c>
      <c r="D32"/>
      <c r="E32"/>
      <c r="F32"/>
      <c r="G32"/>
      <c r="H32"/>
      <c r="I32"/>
      <c r="J32"/>
    </row>
    <row r="33" spans="1:10" customHeight="1" ht="30">
      <c r="A33" s="22" t="s">
        <v>63</v>
      </c>
      <c r="B33" s="18"/>
      <c r="C33" s="23" t="s">
        <v>64</v>
      </c>
      <c r="D33"/>
      <c r="E33"/>
      <c r="F33"/>
      <c r="G33"/>
      <c r="H33"/>
      <c r="I33"/>
      <c r="J33"/>
    </row>
    <row r="34" spans="1:10" customHeight="1" ht="30">
      <c r="A34" s="24" t="s">
        <v>65</v>
      </c>
      <c r="B34" s="18"/>
      <c r="C34" s="23" t="s">
        <v>66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APEL&amp;RPrinted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67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68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69</v>
      </c>
      <c r="C5" s="9" t="s">
        <v>70</v>
      </c>
      <c r="D5" s="9" t="s">
        <v>71</v>
      </c>
      <c r="E5" s="9" t="s">
        <v>69</v>
      </c>
      <c r="F5" s="9" t="s">
        <v>70</v>
      </c>
      <c r="G5" s="9" t="s">
        <v>71</v>
      </c>
      <c r="H5" s="9" t="s">
        <v>69</v>
      </c>
      <c r="I5" s="9" t="s">
        <v>70</v>
      </c>
      <c r="J5" s="9" t="s">
        <v>71</v>
      </c>
    </row>
    <row r="6" spans="1:10">
      <c r="A6" s="10" t="s">
        <v>18</v>
      </c>
      <c r="B6" s="11" t="str">
        <f>SUMIFS(INDEX(course_data, 0, 10), INDEX(course_data, 0, 3), "=201610", INDEX(course_data, 0, 6), "=day")</f>
        <v>0</v>
      </c>
      <c r="C6" s="12" t="str">
        <f>IF(B6=0, 0, ((SUMIFS(INDEX(course_data, 0, 11), INDEX(course_data, 0, 3), "=201610", INDEX(course_data, 0, 6), "=day"))/B6))</f>
        <v>0</v>
      </c>
      <c r="D6" s="12" t="str">
        <f>IF(B6=0, 0, ((SUMIFS(INDEX(course_data, 0, 13), INDEX(course_data, 0, 3), "=201610", INDEX(course_data, 0, 6), "=day"))/B6))</f>
        <v>0</v>
      </c>
      <c r="E6" s="11" t="str">
        <f>SUMIFS(INDEX(course_data, 0, 10), INDEX(course_data, 0, 3), "=201610", INDEX(course_data, 0, 6), "=ex_day")</f>
        <v>0</v>
      </c>
      <c r="F6" s="12" t="str">
        <f>IF(E6=0, 0, ((SUMIFS(INDEX(course_data, 0, 11), INDEX(course_data, 0, 3), "=201610", INDEX(course_data, 0, 6), "=ex_day"))/E6))</f>
        <v>0</v>
      </c>
      <c r="G6" s="12" t="str">
        <f>IF(E6=0, 0, ((SUMIFS(INDEX(course_data, 0, 13), INDEX(course_data, 0, 3), "=201610", INDEX(course_data, 0, 6), "=ex_day"))/E6))</f>
        <v>0</v>
      </c>
      <c r="H6" s="11" t="str">
        <f>SUMIFS(INDEX(course_data, 0, 10), INDEX(course_data, 0, 3), "=201610", INDEX(course_data, 0, 6), "=online")</f>
        <v>0</v>
      </c>
      <c r="I6" s="12" t="str">
        <f>IF(H6=0, 0, ((SUMIFS(INDEX(course_data, 0, 11), INDEX(course_data, 0, 3), "=201610", INDEX(course_data, 0, 6), "=online"))/H6))</f>
        <v>0</v>
      </c>
      <c r="J6" s="12" t="str">
        <f>IF(H6=0, 0, ((SUMIFS(INDEX(course_data, 0, 13), INDEX(course_data, 0, 3), "=201610",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"=201615", INDEX(course_data, 0, 6), "=day")</f>
        <v>0</v>
      </c>
      <c r="C7" s="13" t="str">
        <f>IF(B7=0, 0, ((SUMIFS(INDEX(course_data, 0, 11), INDEX(course_data, 0, 3), "=201615", INDEX(course_data, 0, 6), "=day"))/B7))</f>
        <v>0</v>
      </c>
      <c r="D7" s="13" t="str">
        <f>IF(B7=0, 0, ((SUMIFS(INDEX(course_data, 0, 13), INDEX(course_data, 0, 3), "=201615", INDEX(course_data, 0, 6), "=day"))/B7))</f>
        <v>0</v>
      </c>
      <c r="E7" s="10" t="str">
        <f>SUMIFS(INDEX(course_data, 0, 10), INDEX(course_data, 0, 3), "=201615", INDEX(course_data, 0, 6), "=ex_day")</f>
        <v>0</v>
      </c>
      <c r="F7" s="13" t="str">
        <f>IF(E7=0, 0, ((SUMIFS(INDEX(course_data, 0, 11), INDEX(course_data, 0, 3), "=201615", INDEX(course_data, 0, 6), "=ex_day"))/E7))</f>
        <v>0</v>
      </c>
      <c r="G7" s="13" t="str">
        <f>IF(E7=0, 0, ((SUMIFS(INDEX(course_data, 0, 13), INDEX(course_data, 0, 3), "=201615", INDEX(course_data, 0, 6), "=ex_day"))/E7))</f>
        <v>0</v>
      </c>
      <c r="H7" s="10" t="str">
        <f>SUMIFS(INDEX(course_data, 0, 10), INDEX(course_data, 0, 3), "=201615", INDEX(course_data, 0, 6), "=online")</f>
        <v>0</v>
      </c>
      <c r="I7" s="13" t="str">
        <f>IF(H7=0, 0, ((SUMIFS(INDEX(course_data, 0, 11), INDEX(course_data, 0, 3), "=201615", INDEX(course_data, 0, 6), "=online"))/H7))</f>
        <v>0</v>
      </c>
      <c r="J7" s="13" t="str">
        <f>IF(H7=0, 0, ((SUMIFS(INDEX(course_data, 0, 13), INDEX(course_data, 0, 3), "=201615",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"=201620", INDEX(course_data, 0, 6), "=day")</f>
        <v>0</v>
      </c>
      <c r="C8" s="12" t="str">
        <f>IF(B8=0, 0, ((SUMIFS(INDEX(course_data, 0, 11), INDEX(course_data, 0, 3), "=201620", INDEX(course_data, 0, 6), "=day"))/B8))</f>
        <v>0</v>
      </c>
      <c r="D8" s="12" t="str">
        <f>IF(B8=0, 0, ((SUMIFS(INDEX(course_data, 0, 13), INDEX(course_data, 0, 3), "=201620", INDEX(course_data, 0, 6), "=day"))/B8))</f>
        <v>0</v>
      </c>
      <c r="E8" s="11" t="str">
        <f>SUMIFS(INDEX(course_data, 0, 10), INDEX(course_data, 0, 3), "=201620", INDEX(course_data, 0, 6), "=ex_day")</f>
        <v>0</v>
      </c>
      <c r="F8" s="12" t="str">
        <f>IF(E8=0, 0, ((SUMIFS(INDEX(course_data, 0, 11), INDEX(course_data, 0, 3), "=201620", INDEX(course_data, 0, 6), "=ex_day"))/E8))</f>
        <v>0</v>
      </c>
      <c r="G8" s="12" t="str">
        <f>IF(E8=0, 0, ((SUMIFS(INDEX(course_data, 0, 13), INDEX(course_data, 0, 3), "=201620", INDEX(course_data, 0, 6), "=ex_day"))/E8))</f>
        <v>0</v>
      </c>
      <c r="H8" s="11" t="str">
        <f>SUMIFS(INDEX(course_data, 0, 10), INDEX(course_data, 0, 3), "=201620", INDEX(course_data, 0, 6), "=online")</f>
        <v>0</v>
      </c>
      <c r="I8" s="12" t="str">
        <f>IF(H8=0, 0, ((SUMIFS(INDEX(course_data, 0, 11), INDEX(course_data, 0, 3), "=201620", INDEX(course_data, 0, 6), "=online"))/H8))</f>
        <v>0</v>
      </c>
      <c r="J8" s="12" t="str">
        <f>IF(H8=0, 0, ((SUMIFS(INDEX(course_data, 0, 13), INDEX(course_data, 0, 3), "=201620",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"=201630", INDEX(course_data, 0, 6), "=day")</f>
        <v>0</v>
      </c>
      <c r="C9" s="13" t="str">
        <f>IF(B9=0, 0, ((SUMIFS(INDEX(course_data, 0, 11), INDEX(course_data, 0, 3), "=201630", INDEX(course_data, 0, 6), "=day"))/B9))</f>
        <v>0</v>
      </c>
      <c r="D9" s="13" t="str">
        <f>IF(B9=0, 0, ((SUMIFS(INDEX(course_data, 0, 13), INDEX(course_data, 0, 3), "=201630", INDEX(course_data, 0, 6), "=day"))/B9))</f>
        <v>0</v>
      </c>
      <c r="E9" s="10" t="str">
        <f>SUMIFS(INDEX(course_data, 0, 10), INDEX(course_data, 0, 3), "=201630", INDEX(course_data, 0, 6), "=ex_day")</f>
        <v>0</v>
      </c>
      <c r="F9" s="13" t="str">
        <f>IF(E9=0, 0, ((SUMIFS(INDEX(course_data, 0, 11), INDEX(course_data, 0, 3), "=201630", INDEX(course_data, 0, 6), "=ex_day"))/E9))</f>
        <v>0</v>
      </c>
      <c r="G9" s="13" t="str">
        <f>IF(E9=0, 0, ((SUMIFS(INDEX(course_data, 0, 13), INDEX(course_data, 0, 3), "=201630", INDEX(course_data, 0, 6), "=ex_day"))/E9))</f>
        <v>0</v>
      </c>
      <c r="H9" s="10" t="str">
        <f>SUMIFS(INDEX(course_data, 0, 10), INDEX(course_data, 0, 3), "=201630", INDEX(course_data, 0, 6), "=online")</f>
        <v>0</v>
      </c>
      <c r="I9" s="13" t="str">
        <f>IF(H9=0, 0, ((SUMIFS(INDEX(course_data, 0, 11), INDEX(course_data, 0, 3), "=201630", INDEX(course_data, 0, 6), "=online"))/H9))</f>
        <v>0</v>
      </c>
      <c r="J9" s="13" t="str">
        <f>IF(H9=0, 0, ((SUMIFS(INDEX(course_data, 0, 13), INDEX(course_data, 0, 3), "=201630",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"=201710", INDEX(course_data, 0, 6), "=day")</f>
        <v>0</v>
      </c>
      <c r="C10" s="12" t="str">
        <f>IF(B10=0, 0, ((SUMIFS(INDEX(course_data, 0, 11), INDEX(course_data, 0, 3), "=201710", INDEX(course_data, 0, 6), "=day"))/B10))</f>
        <v>0</v>
      </c>
      <c r="D10" s="12" t="str">
        <f>IF(B10=0, 0, ((SUMIFS(INDEX(course_data, 0, 13), INDEX(course_data, 0, 3), "=201710", INDEX(course_data, 0, 6), "=day"))/B10))</f>
        <v>0</v>
      </c>
      <c r="E10" s="11" t="str">
        <f>SUMIFS(INDEX(course_data, 0, 10), INDEX(course_data, 0, 3), "=201710", INDEX(course_data, 0, 6), "=ex_day")</f>
        <v>0</v>
      </c>
      <c r="F10" s="12" t="str">
        <f>IF(E10=0, 0, ((SUMIFS(INDEX(course_data, 0, 11), INDEX(course_data, 0, 3), "=201710", INDEX(course_data, 0, 6), "=ex_day"))/E10))</f>
        <v>0</v>
      </c>
      <c r="G10" s="12" t="str">
        <f>IF(E10=0, 0, ((SUMIFS(INDEX(course_data, 0, 13), INDEX(course_data, 0, 3), "=201710", INDEX(course_data, 0, 6), "=ex_day"))/E10))</f>
        <v>0</v>
      </c>
      <c r="H10" s="11" t="str">
        <f>SUMIFS(INDEX(course_data, 0, 10), INDEX(course_data, 0, 3), "=201710", INDEX(course_data, 0, 6), "=online")</f>
        <v>0</v>
      </c>
      <c r="I10" s="12" t="str">
        <f>IF(H10=0, 0, ((SUMIFS(INDEX(course_data, 0, 11), INDEX(course_data, 0, 3), "=201710", INDEX(course_data, 0, 6), "=online"))/H10))</f>
        <v>0</v>
      </c>
      <c r="J10" s="12" t="str">
        <f>IF(H10=0, 0, ((SUMIFS(INDEX(course_data, 0, 13), INDEX(course_data, 0, 3), "=201710",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"=201715", INDEX(course_data, 0, 6), "=day")</f>
        <v>0</v>
      </c>
      <c r="C11" s="13" t="str">
        <f>IF(B11=0, 0, ((SUMIFS(INDEX(course_data, 0, 11), INDEX(course_data, 0, 3), "=201715", INDEX(course_data, 0, 6), "=day"))/B11))</f>
        <v>0</v>
      </c>
      <c r="D11" s="13" t="str">
        <f>IF(B11=0, 0, ((SUMIFS(INDEX(course_data, 0, 13), INDEX(course_data, 0, 3), "=201715", INDEX(course_data, 0, 6), "=day"))/B11))</f>
        <v>0</v>
      </c>
      <c r="E11" s="10" t="str">
        <f>SUMIFS(INDEX(course_data, 0, 10), INDEX(course_data, 0, 3), "=201715", INDEX(course_data, 0, 6), "=ex_day")</f>
        <v>0</v>
      </c>
      <c r="F11" s="13" t="str">
        <f>IF(E11=0, 0, ((SUMIFS(INDEX(course_data, 0, 11), INDEX(course_data, 0, 3), "=201715", INDEX(course_data, 0, 6), "=ex_day"))/E11))</f>
        <v>0</v>
      </c>
      <c r="G11" s="13" t="str">
        <f>IF(E11=0, 0, ((SUMIFS(INDEX(course_data, 0, 13), INDEX(course_data, 0, 3), "=201715", INDEX(course_data, 0, 6), "=ex_day"))/E11))</f>
        <v>0</v>
      </c>
      <c r="H11" s="10" t="str">
        <f>SUMIFS(INDEX(course_data, 0, 10), INDEX(course_data, 0, 3), "=201715", INDEX(course_data, 0, 6), "=online")</f>
        <v>0</v>
      </c>
      <c r="I11" s="13" t="str">
        <f>IF(H11=0, 0, ((SUMIFS(INDEX(course_data, 0, 11), INDEX(course_data, 0, 3), "=201715", INDEX(course_data, 0, 6), "=online"))/H11))</f>
        <v>0</v>
      </c>
      <c r="J11" s="13" t="str">
        <f>IF(H11=0, 0, ((SUMIFS(INDEX(course_data, 0, 13), INDEX(course_data, 0, 3), "=201715",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"=201720", INDEX(course_data, 0, 6), "=day")</f>
        <v>0</v>
      </c>
      <c r="C12" s="12" t="str">
        <f>IF(B12=0, 0, ((SUMIFS(INDEX(course_data, 0, 11), INDEX(course_data, 0, 3), "=201720", INDEX(course_data, 0, 6), "=day"))/B12))</f>
        <v>0</v>
      </c>
      <c r="D12" s="12" t="str">
        <f>IF(B12=0, 0, ((SUMIFS(INDEX(course_data, 0, 13), INDEX(course_data, 0, 3), "=201720", INDEX(course_data, 0, 6), "=day"))/B12))</f>
        <v>0</v>
      </c>
      <c r="E12" s="11" t="str">
        <f>SUMIFS(INDEX(course_data, 0, 10), INDEX(course_data, 0, 3), "=201720", INDEX(course_data, 0, 6), "=ex_day")</f>
        <v>0</v>
      </c>
      <c r="F12" s="12" t="str">
        <f>IF(E12=0, 0, ((SUMIFS(INDEX(course_data, 0, 11), INDEX(course_data, 0, 3), "=201720", INDEX(course_data, 0, 6), "=ex_day"))/E12))</f>
        <v>0</v>
      </c>
      <c r="G12" s="12" t="str">
        <f>IF(E12=0, 0, ((SUMIFS(INDEX(course_data, 0, 13), INDEX(course_data, 0, 3), "=201720", INDEX(course_data, 0, 6), "=ex_day"))/E12))</f>
        <v>0</v>
      </c>
      <c r="H12" s="11" t="str">
        <f>SUMIFS(INDEX(course_data, 0, 10), INDEX(course_data, 0, 3), "=201720", INDEX(course_data, 0, 6), "=online")</f>
        <v>0</v>
      </c>
      <c r="I12" s="12" t="str">
        <f>IF(H12=0, 0, ((SUMIFS(INDEX(course_data, 0, 11), INDEX(course_data, 0, 3), "=201720", INDEX(course_data, 0, 6), "=online"))/H12))</f>
        <v>0</v>
      </c>
      <c r="J12" s="12" t="str">
        <f>IF(H12=0, 0, ((SUMIFS(INDEX(course_data, 0, 13), INDEX(course_data, 0, 3), "=201720",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"=201730", INDEX(course_data, 0, 6), "=day")</f>
        <v>0</v>
      </c>
      <c r="C13" s="13" t="str">
        <f>IF(B13=0, 0, ((SUMIFS(INDEX(course_data, 0, 11), INDEX(course_data, 0, 3), "=201730", INDEX(course_data, 0, 6), "=day"))/B13))</f>
        <v>0</v>
      </c>
      <c r="D13" s="13" t="str">
        <f>IF(B13=0, 0, ((SUMIFS(INDEX(course_data, 0, 13), INDEX(course_data, 0, 3), "=201730", INDEX(course_data, 0, 6), "=day"))/B13))</f>
        <v>0</v>
      </c>
      <c r="E13" s="10" t="str">
        <f>SUMIFS(INDEX(course_data, 0, 10), INDEX(course_data, 0, 3), "=201730", INDEX(course_data, 0, 6), "=ex_day")</f>
        <v>0</v>
      </c>
      <c r="F13" s="13" t="str">
        <f>IF(E13=0, 0, ((SUMIFS(INDEX(course_data, 0, 11), INDEX(course_data, 0, 3), "=201730", INDEX(course_data, 0, 6), "=ex_day"))/E13))</f>
        <v>0</v>
      </c>
      <c r="G13" s="13" t="str">
        <f>IF(E13=0, 0, ((SUMIFS(INDEX(course_data, 0, 13), INDEX(course_data, 0, 3), "=201730", INDEX(course_data, 0, 6), "=ex_day"))/E13))</f>
        <v>0</v>
      </c>
      <c r="H13" s="10" t="str">
        <f>SUMIFS(INDEX(course_data, 0, 10), INDEX(course_data, 0, 3), "=201730", INDEX(course_data, 0, 6), "=online")</f>
        <v>0</v>
      </c>
      <c r="I13" s="13" t="str">
        <f>IF(H13=0, 0, ((SUMIFS(INDEX(course_data, 0, 11), INDEX(course_data, 0, 3), "=201730", INDEX(course_data, 0, 6), "=online"))/H13))</f>
        <v>0</v>
      </c>
      <c r="J13" s="13" t="str">
        <f>IF(H13=0, 0, ((SUMIFS(INDEX(course_data, 0, 13), INDEX(course_data, 0, 3), "=201730",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"=201810", INDEX(course_data, 0, 6), "=day")</f>
        <v>0</v>
      </c>
      <c r="C14" s="12" t="str">
        <f>IF(B14=0, 0, ((SUMIFS(INDEX(course_data, 0, 11), INDEX(course_data, 0, 3), "=201810", INDEX(course_data, 0, 6), "=day"))/B14))</f>
        <v>0</v>
      </c>
      <c r="D14" s="12" t="str">
        <f>IF(B14=0, 0, ((SUMIFS(INDEX(course_data, 0, 13), INDEX(course_data, 0, 3), "=201810", INDEX(course_data, 0, 6), "=day"))/B14))</f>
        <v>0</v>
      </c>
      <c r="E14" s="11" t="str">
        <f>SUMIFS(INDEX(course_data, 0, 10), INDEX(course_data, 0, 3), "=201810", INDEX(course_data, 0, 6), "=ex_day")</f>
        <v>0</v>
      </c>
      <c r="F14" s="12" t="str">
        <f>IF(E14=0, 0, ((SUMIFS(INDEX(course_data, 0, 11), INDEX(course_data, 0, 3), "=201810", INDEX(course_data, 0, 6), "=ex_day"))/E14))</f>
        <v>0</v>
      </c>
      <c r="G14" s="12" t="str">
        <f>IF(E14=0, 0, ((SUMIFS(INDEX(course_data, 0, 13), INDEX(course_data, 0, 3), "=201810", INDEX(course_data, 0, 6), "=ex_day"))/E14))</f>
        <v>0</v>
      </c>
      <c r="H14" s="11" t="str">
        <f>SUMIFS(INDEX(course_data, 0, 10), INDEX(course_data, 0, 3), "=201810", INDEX(course_data, 0, 6), "=online")</f>
        <v>0</v>
      </c>
      <c r="I14" s="12" t="str">
        <f>IF(H14=0, 0, ((SUMIFS(INDEX(course_data, 0, 11), INDEX(course_data, 0, 3), "=201810", INDEX(course_data, 0, 6), "=online"))/H14))</f>
        <v>0</v>
      </c>
      <c r="J14" s="12" t="str">
        <f>IF(H14=0, 0, ((SUMIFS(INDEX(course_data, 0, 13), INDEX(course_data, 0, 3), "=201810",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"=201815", INDEX(course_data, 0, 6), "=day")</f>
        <v>0</v>
      </c>
      <c r="C15" s="13" t="str">
        <f>IF(B15=0, 0, ((SUMIFS(INDEX(course_data, 0, 11), INDEX(course_data, 0, 3), "=201815", INDEX(course_data, 0, 6), "=day"))/B15))</f>
        <v>0</v>
      </c>
      <c r="D15" s="13" t="str">
        <f>IF(B15=0, 0, ((SUMIFS(INDEX(course_data, 0, 13), INDEX(course_data, 0, 3), "=201815", INDEX(course_data, 0, 6), "=day"))/B15))</f>
        <v>0</v>
      </c>
      <c r="E15" s="10" t="str">
        <f>SUMIFS(INDEX(course_data, 0, 10), INDEX(course_data, 0, 3), "=201815", INDEX(course_data, 0, 6), "=ex_day")</f>
        <v>0</v>
      </c>
      <c r="F15" s="13" t="str">
        <f>IF(E15=0, 0, ((SUMIFS(INDEX(course_data, 0, 11), INDEX(course_data, 0, 3), "=201815", INDEX(course_data, 0, 6), "=ex_day"))/E15))</f>
        <v>0</v>
      </c>
      <c r="G15" s="13" t="str">
        <f>IF(E15=0, 0, ((SUMIFS(INDEX(course_data, 0, 13), INDEX(course_data, 0, 3), "=201815", INDEX(course_data, 0, 6), "=ex_day"))/E15))</f>
        <v>0</v>
      </c>
      <c r="H15" s="10" t="str">
        <f>SUMIFS(INDEX(course_data, 0, 10), INDEX(course_data, 0, 3), "=201815", INDEX(course_data, 0, 6), "=online")</f>
        <v>0</v>
      </c>
      <c r="I15" s="13" t="str">
        <f>IF(H15=0, 0, ((SUMIFS(INDEX(course_data, 0, 11), INDEX(course_data, 0, 3), "=201815", INDEX(course_data, 0, 6), "=online"))/H15))</f>
        <v>0</v>
      </c>
      <c r="J15" s="13" t="str">
        <f>IF(H15=0, 0, ((SUMIFS(INDEX(course_data, 0, 13), INDEX(course_data, 0, 3), "=201815",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"=201820", INDEX(course_data, 0, 6), "=day")</f>
        <v>0</v>
      </c>
      <c r="C16" s="12" t="str">
        <f>IF(B16=0, 0, ((SUMIFS(INDEX(course_data, 0, 11), INDEX(course_data, 0, 3), "=201820", INDEX(course_data, 0, 6), "=day"))/B16))</f>
        <v>0</v>
      </c>
      <c r="D16" s="12" t="str">
        <f>IF(B16=0, 0, ((SUMIFS(INDEX(course_data, 0, 13), INDEX(course_data, 0, 3), "=201820", INDEX(course_data, 0, 6), "=day"))/B16))</f>
        <v>0</v>
      </c>
      <c r="E16" s="11" t="str">
        <f>SUMIFS(INDEX(course_data, 0, 10), INDEX(course_data, 0, 3), "=201820", INDEX(course_data, 0, 6), "=ex_day")</f>
        <v>0</v>
      </c>
      <c r="F16" s="12" t="str">
        <f>IF(E16=0, 0, ((SUMIFS(INDEX(course_data, 0, 11), INDEX(course_data, 0, 3), "=201820", INDEX(course_data, 0, 6), "=ex_day"))/E16))</f>
        <v>0</v>
      </c>
      <c r="G16" s="12" t="str">
        <f>IF(E16=0, 0, ((SUMIFS(INDEX(course_data, 0, 13), INDEX(course_data, 0, 3), "=201820", INDEX(course_data, 0, 6), "=ex_day"))/E16))</f>
        <v>0</v>
      </c>
      <c r="H16" s="11" t="str">
        <f>SUMIFS(INDEX(course_data, 0, 10), INDEX(course_data, 0, 3), "=201820", INDEX(course_data, 0, 6), "=online")</f>
        <v>0</v>
      </c>
      <c r="I16" s="12" t="str">
        <f>IF(H16=0, 0, ((SUMIFS(INDEX(course_data, 0, 11), INDEX(course_data, 0, 3), "=201820", INDEX(course_data, 0, 6), "=online"))/H16))</f>
        <v>0</v>
      </c>
      <c r="J16" s="12" t="str">
        <f>IF(H16=0, 0, ((SUMIFS(INDEX(course_data, 0, 13), INDEX(course_data, 0, 3), "=201820",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"=201830", INDEX(course_data, 0, 6), "=day")</f>
        <v>0</v>
      </c>
      <c r="C17" s="13" t="str">
        <f>IF(B17=0, 0, ((SUMIFS(INDEX(course_data, 0, 11), INDEX(course_data, 0, 3), "=201830", INDEX(course_data, 0, 6), "=day"))/B17))</f>
        <v>0</v>
      </c>
      <c r="D17" s="13" t="str">
        <f>IF(B17=0, 0, ((SUMIFS(INDEX(course_data, 0, 13), INDEX(course_data, 0, 3), "=201830", INDEX(course_data, 0, 6), "=day"))/B17))</f>
        <v>0</v>
      </c>
      <c r="E17" s="10" t="str">
        <f>SUMIFS(INDEX(course_data, 0, 10), INDEX(course_data, 0, 3), "=201830", INDEX(course_data, 0, 6), "=ex_day")</f>
        <v>0</v>
      </c>
      <c r="F17" s="13" t="str">
        <f>IF(E17=0, 0, ((SUMIFS(INDEX(course_data, 0, 11), INDEX(course_data, 0, 3), "=201830", INDEX(course_data, 0, 6), "=ex_day"))/E17))</f>
        <v>0</v>
      </c>
      <c r="G17" s="13" t="str">
        <f>IF(E17=0, 0, ((SUMIFS(INDEX(course_data, 0, 13), INDEX(course_data, 0, 3), "=201830", INDEX(course_data, 0, 6), "=ex_day"))/E17))</f>
        <v>0</v>
      </c>
      <c r="H17" s="10" t="str">
        <f>SUMIFS(INDEX(course_data, 0, 10), INDEX(course_data, 0, 3), "=201830", INDEX(course_data, 0, 6), "=online")</f>
        <v>0</v>
      </c>
      <c r="I17" s="13" t="str">
        <f>IF(H17=0, 0, ((SUMIFS(INDEX(course_data, 0, 11), INDEX(course_data, 0, 3), "=201830", INDEX(course_data, 0, 6), "=online"))/H17))</f>
        <v>0</v>
      </c>
      <c r="J17" s="13" t="str">
        <f>IF(H17=0, 0, ((SUMIFS(INDEX(course_data, 0, 13), INDEX(course_data, 0, 3), "=201830",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69</v>
      </c>
      <c r="C21" s="9" t="s">
        <v>70</v>
      </c>
      <c r="D21" s="9" t="s">
        <v>71</v>
      </c>
      <c r="E21" s="9" t="s">
        <v>69</v>
      </c>
      <c r="F21" s="9" t="s">
        <v>70</v>
      </c>
      <c r="G21" s="9" t="s">
        <v>71</v>
      </c>
      <c r="H21" s="9" t="s">
        <v>69</v>
      </c>
      <c r="I21" s="9" t="s">
        <v>70</v>
      </c>
      <c r="J21" s="9" t="s">
        <v>71</v>
      </c>
    </row>
    <row r="22" spans="1:10">
      <c r="A22" s="10" t="s">
        <v>57</v>
      </c>
      <c r="B22" s="11" t="str">
        <f>SUMIFS(INDEX(course_data, 0, 10), INDEX(course_data, 0, 1), "=2015-2016", INDEX(course_data, 0, 6), "=day")</f>
        <v>0</v>
      </c>
      <c r="C22" s="12" t="str">
        <f>IF(B22=0, 0, ((SUMIFS(INDEX(course_data, 0, 11), INDEX(course_data, 0, 1), "=2015-2016", INDEX(course_data, 0, 6), "=day"))/B22))</f>
        <v>0</v>
      </c>
      <c r="D22" s="12" t="str">
        <f>IF(B22=0, 0, ((SUMIFS(INDEX(course_data, 0, 13), INDEX(course_data, 0, 1), "=2015-2016", INDEX(course_data, 0, 6), "=day"))/B22))</f>
        <v>0</v>
      </c>
      <c r="E22" s="11" t="str">
        <f>SUMIFS(INDEX(course_data, 0, 10), INDEX(course_data, 0, 1), "=2015-2016", INDEX(course_data, 0, 6), "=ex_day")</f>
        <v>0</v>
      </c>
      <c r="F22" s="12" t="str">
        <f>IF(E22=0, 0, ((SUMIFS(INDEX(course_data, 0, 11), INDEX(course_data, 0, 1), "=2015-2016", INDEX(course_data, 0, 6), "=ex_day"))/E22))</f>
        <v>0</v>
      </c>
      <c r="G22" s="12" t="str">
        <f>IF(E22=0, 0, ((SUMIFS(INDEX(course_data, 0, 13), INDEX(course_data, 0, 1), "=2015-2016", INDEX(course_data, 0, 6), "=ex_day"))/E22))</f>
        <v>0</v>
      </c>
      <c r="H22" s="11" t="str">
        <f>SUMIFS(INDEX(course_data, 0, 10), INDEX(course_data, 0, 1), "=2015-2016", INDEX(course_data, 0, 6), "=online")</f>
        <v>0</v>
      </c>
      <c r="I22" s="12" t="str">
        <f>IF(H22=0, 0, ((SUMIFS(INDEX(course_data, 0, 11), INDEX(course_data, 0, 1), "=2015-2016", INDEX(course_data, 0, 6), "=online"))/H22))</f>
        <v>0</v>
      </c>
      <c r="J22" s="12" t="str">
        <f>IF(H22=0, 0, ((SUMIFS(INDEX(course_data, 0, 13), INDEX(course_data, 0, 1), "=2015-2016",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"=2016-2017", INDEX(course_data, 0, 6), "=day")</f>
        <v>0</v>
      </c>
      <c r="C23" s="13" t="str">
        <f>IF(B23=0, 0, ((SUMIFS(INDEX(course_data, 0, 11), INDEX(course_data, 0, 1), "=2016-2017", INDEX(course_data, 0, 6), "=day"))/B23))</f>
        <v>0</v>
      </c>
      <c r="D23" s="13" t="str">
        <f>IF(B23=0, 0, ((SUMIFS(INDEX(course_data, 0, 13), INDEX(course_data, 0, 1), "=2016-2017", INDEX(course_data, 0, 6), "=day"))/B23))</f>
        <v>0</v>
      </c>
      <c r="E23" s="10" t="str">
        <f>SUMIFS(INDEX(course_data, 0, 10), INDEX(course_data, 0, 1), "=2016-2017", INDEX(course_data, 0, 6), "=ex_day")</f>
        <v>0</v>
      </c>
      <c r="F23" s="13" t="str">
        <f>IF(E23=0, 0, ((SUMIFS(INDEX(course_data, 0, 11), INDEX(course_data, 0, 1), "=2016-2017", INDEX(course_data, 0, 6), "=ex_day"))/E23))</f>
        <v>0</v>
      </c>
      <c r="G23" s="13" t="str">
        <f>IF(E23=0, 0, ((SUMIFS(INDEX(course_data, 0, 13), INDEX(course_data, 0, 1), "=2016-2017", INDEX(course_data, 0, 6), "=ex_day"))/E23))</f>
        <v>0</v>
      </c>
      <c r="H23" s="10" t="str">
        <f>SUMIFS(INDEX(course_data, 0, 10), INDEX(course_data, 0, 1), "=2016-2017", INDEX(course_data, 0, 6), "=online")</f>
        <v>0</v>
      </c>
      <c r="I23" s="13" t="str">
        <f>IF(H23=0, 0, ((SUMIFS(INDEX(course_data, 0, 11), INDEX(course_data, 0, 1), "=2016-2017", INDEX(course_data, 0, 6), "=online"))/H23))</f>
        <v>0</v>
      </c>
      <c r="J23" s="13" t="str">
        <f>IF(H23=0, 0, ((SUMIFS(INDEX(course_data, 0, 13), INDEX(course_data, 0, 1), "=2016-2017", INDEX(course_data, 0, 6), "=online"))/H23))</f>
        <v>0</v>
      </c>
    </row>
    <row r="24" spans="1:10">
      <c r="A24" s="10" t="s">
        <v>1</v>
      </c>
      <c r="B24" s="11" t="str">
        <f>SUMIFS(INDEX(course_data, 0, 10), INDEX(course_data, 0, 1), "=2017-2018", INDEX(course_data, 0, 6), "=day")</f>
        <v>0</v>
      </c>
      <c r="C24" s="12" t="str">
        <f>IF(B24=0, 0, ((SUMIFS(INDEX(course_data, 0, 11), INDEX(course_data, 0, 1), "=2017-2018", INDEX(course_data, 0, 6), "=day"))/B24))</f>
        <v>0</v>
      </c>
      <c r="D24" s="12" t="str">
        <f>IF(B24=0, 0, ((SUMIFS(INDEX(course_data, 0, 13), INDEX(course_data, 0, 1), "=2017-2018", INDEX(course_data, 0, 6), "=day"))/B24))</f>
        <v>0</v>
      </c>
      <c r="E24" s="11" t="str">
        <f>SUMIFS(INDEX(course_data, 0, 10), INDEX(course_data, 0, 1), "=2017-2018", INDEX(course_data, 0, 6), "=ex_day")</f>
        <v>0</v>
      </c>
      <c r="F24" s="12" t="str">
        <f>IF(E24=0, 0, ((SUMIFS(INDEX(course_data, 0, 11), INDEX(course_data, 0, 1), "=2017-2018", INDEX(course_data, 0, 6), "=ex_day"))/E24))</f>
        <v>0</v>
      </c>
      <c r="G24" s="12" t="str">
        <f>IF(E24=0, 0, ((SUMIFS(INDEX(course_data, 0, 13), INDEX(course_data, 0, 1), "=2017-2018", INDEX(course_data, 0, 6), "=ex_day"))/E24))</f>
        <v>0</v>
      </c>
      <c r="H24" s="11" t="str">
        <f>SUMIFS(INDEX(course_data, 0, 10), INDEX(course_data, 0, 1), "=2017-2018", INDEX(course_data, 0, 6), "=online")</f>
        <v>0</v>
      </c>
      <c r="I24" s="12" t="str">
        <f>IF(H24=0, 0, ((SUMIFS(INDEX(course_data, 0, 11), INDEX(course_data, 0, 1), "=2017-2018", INDEX(course_data, 0, 6), "=online"))/H24))</f>
        <v>0</v>
      </c>
      <c r="J24" s="12" t="str">
        <f>IF(H24=0, 0, ((SUMIFS(INDEX(course_data, 0, 13), INDEX(course_data, 0, 1), "=2017-2018",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72</v>
      </c>
      <c r="B35" s="18"/>
      <c r="C35" t="s">
        <v>73</v>
      </c>
      <c r="D35"/>
      <c r="E35"/>
      <c r="F35"/>
      <c r="G35"/>
      <c r="H35"/>
      <c r="I35"/>
      <c r="J35"/>
    </row>
    <row r="36" spans="1:10">
      <c r="A36" s="17" t="s">
        <v>74</v>
      </c>
      <c r="B36" s="18"/>
      <c r="C36" t="s">
        <v>75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&amp;L&amp;B2018-2019 IVC Research Report for APEL&amp;RPrinted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 PAGE</vt:lpstr>
      <vt:lpstr>A. ENRL &amp; FILL RATES</vt:lpstr>
      <vt:lpstr>B. PRODUCTIVITY</vt:lpstr>
      <vt:lpstr>C. SUCCESS &amp; RETENTION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2018-08-14T19:30:40+02:00</dcterms:created>
  <dcterms:modified xsi:type="dcterms:W3CDTF">2018-08-14T19:30:40+02:00</dcterms:modified>
  <dc:title>2018-2019 IVC Research Report for APEL</dc:title>
  <dc:description>APEL Specific Report Generated from Banner Data.</dc:description>
  <dc:subject>2018-2019 IVC Research Report for APEL</dc:subject>
  <cp:keywords/>
  <cp:category/>
</cp:coreProperties>
</file>