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B. PRODUCTIVITY" sheetId="2" r:id="rId5"/>
    <sheet name="C. SUCCESS &amp; RETENTION" sheetId="3" r:id="rId6"/>
    <sheet name="Worksheet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<sst xmlns="http://schemas.openxmlformats.org/spreadsheetml/2006/main" uniqueCount="61">
  <si>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AGET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</si>
  <si>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</si>
  <si>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</si>
  <si>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</si>
  <si>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</si>
  <si>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</si>
  <si>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</si>
  <si>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</si>
  <si>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b. Productivity</t>
  </si>
  <si>
    <t>What are the trends in productivity?</t>
  </si>
  <si>
    <t>Term</t>
  </si>
  <si>
    <t>WSCH</t>
  </si>
  <si>
    <t>FTEF</t>
  </si>
  <si>
    <t>WSCH/FTEF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</si>
  <si>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</si>
  <si>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</si>
  <si>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</si>
  <si>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</si>
  <si>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</si>
  <si>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</si>
  <si>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</si>
  <si>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</si>
  <si>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</si>
  <si>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</si>
  <si>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</si>
  <si>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</si>
  <si>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Academic Year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</si>
  <si>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</si>
  <si>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</si>
  <si>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</si>
  <si>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</si>
  <si>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</si>
  <si>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</si>
  <si>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</si>
  <si>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</si>
  <si>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</si>
  <si>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</si>
  <si>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</si>
  <si>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</si>
  <si>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</si>
  <si>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</si>
  <si>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</si>
  <si>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Day Sections</t>
  </si>
  <si>
    <t>Extended Day</t>
  </si>
  <si>
    <t>Online</t>
  </si>
  <si>
    <t>Enrollment</t>
  </si>
  <si>
    <t>Success Rate</t>
  </si>
  <si>
    <t>Retention Rate</t>
  </si>
  <si>
    <t>Totals &amp; Averages: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</si>
  <si>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</si>
  <si>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</si>
  <si>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</si>
  <si>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</si>
  <si>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</si>
  <si>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</si>
  <si>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Online:</t>
  </si>
  <si>
    <t>Indicates whether this course section is online.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</si>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</sst>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AGET&amp;RPrinted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10</v>
      </c>
      <c r="B4" s="9" t="s">
        <v>11</v>
      </c>
      <c r="C4" s="9" t="s">
        <v>12</v>
      </c>
      <c r="D4" s="9" t="s">
        <v>13</v>
      </c>
      <c r="E4" s="1"/>
      <c r="F4" s="1"/>
    </row>
    <row r="5" spans="1:10">
      <c r="A5" s="10" t="s">
        <v>14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15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16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17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18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19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20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21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22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23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24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25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26</v>
      </c>
      <c r="B19" s="9" t="s">
        <v>11</v>
      </c>
      <c r="C19" s="9" t="s">
        <v>12</v>
      </c>
      <c r="D19" s="9" t="s">
        <v>13</v>
      </c>
      <c r="E19" s="1"/>
      <c r="F19" s="1"/>
    </row>
    <row r="20" spans="1:10">
      <c r="A20" s="10" t="s">
        <v>27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28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2" t="s">
        <v>29</v>
      </c>
      <c r="B25" s="13"/>
      <c r="C25" s="13"/>
      <c r="D25" s="13"/>
      <c r="E25" s="13"/>
      <c r="F25" s="13"/>
      <c r="G25" s="13"/>
      <c r="H25" s="13"/>
      <c r="I25" s="13"/>
      <c r="J25" s="13"/>
    </row>
    <row r="26" spans="1:10">
      <c r="A26" s="12" t="s">
        <v>30</v>
      </c>
      <c r="B26" s="13"/>
      <c r="C26" s="13"/>
      <c r="D26" s="13"/>
      <c r="E26" s="13"/>
      <c r="F26" s="13"/>
      <c r="G26" s="13"/>
      <c r="H26" s="13"/>
      <c r="I26" s="13"/>
      <c r="J26" s="13"/>
    </row>
    <row r="29" spans="1:10">
      <c r="A29" s="6" t="s">
        <v>31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4" t="s">
        <v>32</v>
      </c>
      <c r="B31" s="15"/>
      <c r="C31" s="16" t="s">
        <v>33</v>
      </c>
      <c r="D31"/>
      <c r="E31"/>
      <c r="F31"/>
      <c r="G31"/>
      <c r="H31"/>
      <c r="I31"/>
      <c r="J31"/>
    </row>
    <row r="32" spans="1:10" customHeight="1" ht="40">
      <c r="A32" s="17" t="s">
        <v>34</v>
      </c>
      <c r="B32" s="15"/>
      <c r="C32" s="18" t="s">
        <v>35</v>
      </c>
      <c r="D32"/>
      <c r="E32"/>
      <c r="F32"/>
      <c r="G32"/>
      <c r="H32"/>
      <c r="I32"/>
      <c r="J32"/>
    </row>
    <row r="33" spans="1:10" customHeight="1" ht="30">
      <c r="A33" s="17" t="s">
        <v>36</v>
      </c>
      <c r="B33" s="15"/>
      <c r="C33" s="18" t="s">
        <v>37</v>
      </c>
      <c r="D33"/>
      <c r="E33"/>
      <c r="F33"/>
      <c r="G33"/>
      <c r="H33"/>
      <c r="I33"/>
      <c r="J33"/>
    </row>
    <row r="34" spans="1:10" customHeight="1" ht="30">
      <c r="A34" s="19" t="s">
        <v>38</v>
      </c>
      <c r="B34" s="15"/>
      <c r="C34" s="18" t="s">
        <v>39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AGET&amp;RPrinted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40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41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42</v>
      </c>
      <c r="C4" s="9"/>
      <c r="D4" s="9"/>
      <c r="E4" s="9" t="s">
        <v>43</v>
      </c>
      <c r="F4" s="9"/>
      <c r="G4" s="9"/>
      <c r="H4" s="9" t="s">
        <v>44</v>
      </c>
      <c r="I4" s="9"/>
      <c r="J4" s="9"/>
    </row>
    <row r="5" spans="1:10">
      <c r="A5" s="9" t="s">
        <v>10</v>
      </c>
      <c r="B5" s="9" t="s">
        <v>45</v>
      </c>
      <c r="C5" s="9" t="s">
        <v>46</v>
      </c>
      <c r="D5" s="9" t="s">
        <v>47</v>
      </c>
      <c r="E5" s="9" t="s">
        <v>45</v>
      </c>
      <c r="F5" s="9" t="s">
        <v>46</v>
      </c>
      <c r="G5" s="9" t="s">
        <v>47</v>
      </c>
      <c r="H5" s="9" t="s">
        <v>45</v>
      </c>
      <c r="I5" s="9" t="s">
        <v>46</v>
      </c>
      <c r="J5" s="9" t="s">
        <v>47</v>
      </c>
    </row>
    <row r="6" spans="1:10">
      <c r="A6" s="10" t="s">
        <v>14</v>
      </c>
      <c r="B6" s="11" t="str">
        <f>SUMIFS(INDEX(course_data, 0, 10), INDEX(course_data, 0, 3), "=201610", INDEX(course_data, 0, 6), "=day")</f>
        <v>0</v>
      </c>
      <c r="C6" s="20" t="str">
        <f>IF(B6=0, 0, ((SUMIFS(INDEX(course_data, 0, 11), INDEX(course_data, 0, 3), "=201610", INDEX(course_data, 0, 6), "=day"))/B6))</f>
        <v>0</v>
      </c>
      <c r="D6" s="20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20" t="str">
        <f>IF(E6=0, 0, ((SUMIFS(INDEX(course_data, 0, 11), INDEX(course_data, 0, 3), "=201610", INDEX(course_data, 0, 6), "=ex_day"))/E6))</f>
        <v>0</v>
      </c>
      <c r="G6" s="20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20" t="str">
        <f>IF(H6=0, 0, ((SUMIFS(INDEX(course_data, 0, 11), INDEX(course_data, 0, 3), "=201610", INDEX(course_data, 0, 6), "=online"))/H6))</f>
        <v>0</v>
      </c>
      <c r="J6" s="20" t="str">
        <f>IF(H6=0, 0, ((SUMIFS(INDEX(course_data, 0, 13), INDEX(course_data, 0, 3), "=201610", INDEX(course_data, 0, 6), "=online"))/H6))</f>
        <v>0</v>
      </c>
    </row>
    <row r="7" spans="1:10">
      <c r="A7" s="10" t="s">
        <v>15</v>
      </c>
      <c r="B7" s="10" t="str">
        <f>SUMIFS(INDEX(course_data, 0, 10), INDEX(course_data, 0, 3), "=201615", INDEX(course_data, 0, 6), "=day")</f>
        <v>0</v>
      </c>
      <c r="C7" s="21" t="str">
        <f>IF(B7=0, 0, ((SUMIFS(INDEX(course_data, 0, 11), INDEX(course_data, 0, 3), "=201615", INDEX(course_data, 0, 6), "=day"))/B7))</f>
        <v>0</v>
      </c>
      <c r="D7" s="21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21" t="str">
        <f>IF(E7=0, 0, ((SUMIFS(INDEX(course_data, 0, 11), INDEX(course_data, 0, 3), "=201615", INDEX(course_data, 0, 6), "=ex_day"))/E7))</f>
        <v>0</v>
      </c>
      <c r="G7" s="21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21" t="str">
        <f>IF(H7=0, 0, ((SUMIFS(INDEX(course_data, 0, 11), INDEX(course_data, 0, 3), "=201615", INDEX(course_data, 0, 6), "=online"))/H7))</f>
        <v>0</v>
      </c>
      <c r="J7" s="21" t="str">
        <f>IF(H7=0, 0, ((SUMIFS(INDEX(course_data, 0, 13), INDEX(course_data, 0, 3), "=201615", INDEX(course_data, 0, 6), "=online"))/H7))</f>
        <v>0</v>
      </c>
    </row>
    <row r="8" spans="1:10">
      <c r="A8" s="10" t="s">
        <v>16</v>
      </c>
      <c r="B8" s="11" t="str">
        <f>SUMIFS(INDEX(course_data, 0, 10), INDEX(course_data, 0, 3), "=201620", INDEX(course_data, 0, 6), "=day")</f>
        <v>0</v>
      </c>
      <c r="C8" s="20" t="str">
        <f>IF(B8=0, 0, ((SUMIFS(INDEX(course_data, 0, 11), INDEX(course_data, 0, 3), "=201620", INDEX(course_data, 0, 6), "=day"))/B8))</f>
        <v>0</v>
      </c>
      <c r="D8" s="20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20" t="str">
        <f>IF(E8=0, 0, ((SUMIFS(INDEX(course_data, 0, 11), INDEX(course_data, 0, 3), "=201620", INDEX(course_data, 0, 6), "=ex_day"))/E8))</f>
        <v>0</v>
      </c>
      <c r="G8" s="20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20" t="str">
        <f>IF(H8=0, 0, ((SUMIFS(INDEX(course_data, 0, 11), INDEX(course_data, 0, 3), "=201620", INDEX(course_data, 0, 6), "=online"))/H8))</f>
        <v>0</v>
      </c>
      <c r="J8" s="20" t="str">
        <f>IF(H8=0, 0, ((SUMIFS(INDEX(course_data, 0, 13), INDEX(course_data, 0, 3), "=201620", INDEX(course_data, 0, 6), "=online"))/H8))</f>
        <v>0</v>
      </c>
    </row>
    <row r="9" spans="1:10">
      <c r="A9" s="10" t="s">
        <v>17</v>
      </c>
      <c r="B9" s="10" t="str">
        <f>SUMIFS(INDEX(course_data, 0, 10), INDEX(course_data, 0, 3), "=201630", INDEX(course_data, 0, 6), "=day")</f>
        <v>0</v>
      </c>
      <c r="C9" s="21" t="str">
        <f>IF(B9=0, 0, ((SUMIFS(INDEX(course_data, 0, 11), INDEX(course_data, 0, 3), "=201630", INDEX(course_data, 0, 6), "=day"))/B9))</f>
        <v>0</v>
      </c>
      <c r="D9" s="21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21" t="str">
        <f>IF(E9=0, 0, ((SUMIFS(INDEX(course_data, 0, 11), INDEX(course_data, 0, 3), "=201630", INDEX(course_data, 0, 6), "=ex_day"))/E9))</f>
        <v>0</v>
      </c>
      <c r="G9" s="21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21" t="str">
        <f>IF(H9=0, 0, ((SUMIFS(INDEX(course_data, 0, 11), INDEX(course_data, 0, 3), "=201630", INDEX(course_data, 0, 6), "=online"))/H9))</f>
        <v>0</v>
      </c>
      <c r="J9" s="21" t="str">
        <f>IF(H9=0, 0, ((SUMIFS(INDEX(course_data, 0, 13), INDEX(course_data, 0, 3), "=201630", INDEX(course_data, 0, 6), "=online"))/H9))</f>
        <v>0</v>
      </c>
    </row>
    <row r="10" spans="1:10">
      <c r="A10" s="10" t="s">
        <v>18</v>
      </c>
      <c r="B10" s="11" t="str">
        <f>SUMIFS(INDEX(course_data, 0, 10), INDEX(course_data, 0, 3), "=201710", INDEX(course_data, 0, 6), "=day")</f>
        <v>0</v>
      </c>
      <c r="C10" s="20" t="str">
        <f>IF(B10=0, 0, ((SUMIFS(INDEX(course_data, 0, 11), INDEX(course_data, 0, 3), "=201710", INDEX(course_data, 0, 6), "=day"))/B10))</f>
        <v>0</v>
      </c>
      <c r="D10" s="20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20" t="str">
        <f>IF(E10=0, 0, ((SUMIFS(INDEX(course_data, 0, 11), INDEX(course_data, 0, 3), "=201710", INDEX(course_data, 0, 6), "=ex_day"))/E10))</f>
        <v>0</v>
      </c>
      <c r="G10" s="20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20" t="str">
        <f>IF(H10=0, 0, ((SUMIFS(INDEX(course_data, 0, 11), INDEX(course_data, 0, 3), "=201710", INDEX(course_data, 0, 6), "=online"))/H10))</f>
        <v>0</v>
      </c>
      <c r="J10" s="20" t="str">
        <f>IF(H10=0, 0, ((SUMIFS(INDEX(course_data, 0, 13), INDEX(course_data, 0, 3), "=201710", INDEX(course_data, 0, 6), "=online"))/H10))</f>
        <v>0</v>
      </c>
    </row>
    <row r="11" spans="1:10">
      <c r="A11" s="10" t="s">
        <v>19</v>
      </c>
      <c r="B11" s="10" t="str">
        <f>SUMIFS(INDEX(course_data, 0, 10), INDEX(course_data, 0, 3), "=201715", INDEX(course_data, 0, 6), "=day")</f>
        <v>0</v>
      </c>
      <c r="C11" s="21" t="str">
        <f>IF(B11=0, 0, ((SUMIFS(INDEX(course_data, 0, 11), INDEX(course_data, 0, 3), "=201715", INDEX(course_data, 0, 6), "=day"))/B11))</f>
        <v>0</v>
      </c>
      <c r="D11" s="21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21" t="str">
        <f>IF(E11=0, 0, ((SUMIFS(INDEX(course_data, 0, 11), INDEX(course_data, 0, 3), "=201715", INDEX(course_data, 0, 6), "=ex_day"))/E11))</f>
        <v>0</v>
      </c>
      <c r="G11" s="21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21" t="str">
        <f>IF(H11=0, 0, ((SUMIFS(INDEX(course_data, 0, 11), INDEX(course_data, 0, 3), "=201715", INDEX(course_data, 0, 6), "=online"))/H11))</f>
        <v>0</v>
      </c>
      <c r="J11" s="21" t="str">
        <f>IF(H11=0, 0, ((SUMIFS(INDEX(course_data, 0, 13), INDEX(course_data, 0, 3), "=201715", INDEX(course_data, 0, 6), "=online"))/H11))</f>
        <v>0</v>
      </c>
    </row>
    <row r="12" spans="1:10">
      <c r="A12" s="10" t="s">
        <v>20</v>
      </c>
      <c r="B12" s="11" t="str">
        <f>SUMIFS(INDEX(course_data, 0, 10), INDEX(course_data, 0, 3), "=201720", INDEX(course_data, 0, 6), "=day")</f>
        <v>0</v>
      </c>
      <c r="C12" s="20" t="str">
        <f>IF(B12=0, 0, ((SUMIFS(INDEX(course_data, 0, 11), INDEX(course_data, 0, 3), "=201720", INDEX(course_data, 0, 6), "=day"))/B12))</f>
        <v>0</v>
      </c>
      <c r="D12" s="20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20" t="str">
        <f>IF(E12=0, 0, ((SUMIFS(INDEX(course_data, 0, 11), INDEX(course_data, 0, 3), "=201720", INDEX(course_data, 0, 6), "=ex_day"))/E12))</f>
        <v>0</v>
      </c>
      <c r="G12" s="20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20" t="str">
        <f>IF(H12=0, 0, ((SUMIFS(INDEX(course_data, 0, 11), INDEX(course_data, 0, 3), "=201720", INDEX(course_data, 0, 6), "=online"))/H12))</f>
        <v>0</v>
      </c>
      <c r="J12" s="20" t="str">
        <f>IF(H12=0, 0, ((SUMIFS(INDEX(course_data, 0, 13), INDEX(course_data, 0, 3), "=201720", INDEX(course_data, 0, 6), "=online"))/H12))</f>
        <v>0</v>
      </c>
    </row>
    <row r="13" spans="1:10">
      <c r="A13" s="10" t="s">
        <v>21</v>
      </c>
      <c r="B13" s="10" t="str">
        <f>SUMIFS(INDEX(course_data, 0, 10), INDEX(course_data, 0, 3), "=201730", INDEX(course_data, 0, 6), "=day")</f>
        <v>0</v>
      </c>
      <c r="C13" s="21" t="str">
        <f>IF(B13=0, 0, ((SUMIFS(INDEX(course_data, 0, 11), INDEX(course_data, 0, 3), "=201730", INDEX(course_data, 0, 6), "=day"))/B13))</f>
        <v>0</v>
      </c>
      <c r="D13" s="21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21" t="str">
        <f>IF(E13=0, 0, ((SUMIFS(INDEX(course_data, 0, 11), INDEX(course_data, 0, 3), "=201730", INDEX(course_data, 0, 6), "=ex_day"))/E13))</f>
        <v>0</v>
      </c>
      <c r="G13" s="21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21" t="str">
        <f>IF(H13=0, 0, ((SUMIFS(INDEX(course_data, 0, 11), INDEX(course_data, 0, 3), "=201730", INDEX(course_data, 0, 6), "=online"))/H13))</f>
        <v>0</v>
      </c>
      <c r="J13" s="21" t="str">
        <f>IF(H13=0, 0, ((SUMIFS(INDEX(course_data, 0, 13), INDEX(course_data, 0, 3), "=201730", INDEX(course_data, 0, 6), "=online"))/H13))</f>
        <v>0</v>
      </c>
    </row>
    <row r="14" spans="1:10">
      <c r="A14" s="10" t="s">
        <v>22</v>
      </c>
      <c r="B14" s="11" t="str">
        <f>SUMIFS(INDEX(course_data, 0, 10), INDEX(course_data, 0, 3), "=201810", INDEX(course_data, 0, 6), "=day")</f>
        <v>0</v>
      </c>
      <c r="C14" s="20" t="str">
        <f>IF(B14=0, 0, ((SUMIFS(INDEX(course_data, 0, 11), INDEX(course_data, 0, 3), "=201810", INDEX(course_data, 0, 6), "=day"))/B14))</f>
        <v>0</v>
      </c>
      <c r="D14" s="20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20" t="str">
        <f>IF(E14=0, 0, ((SUMIFS(INDEX(course_data, 0, 11), INDEX(course_data, 0, 3), "=201810", INDEX(course_data, 0, 6), "=ex_day"))/E14))</f>
        <v>0</v>
      </c>
      <c r="G14" s="20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20" t="str">
        <f>IF(H14=0, 0, ((SUMIFS(INDEX(course_data, 0, 11), INDEX(course_data, 0, 3), "=201810", INDEX(course_data, 0, 6), "=online"))/H14))</f>
        <v>0</v>
      </c>
      <c r="J14" s="20" t="str">
        <f>IF(H14=0, 0, ((SUMIFS(INDEX(course_data, 0, 13), INDEX(course_data, 0, 3), "=201810", INDEX(course_data, 0, 6), "=online"))/H14))</f>
        <v>0</v>
      </c>
    </row>
    <row r="15" spans="1:10">
      <c r="A15" s="10" t="s">
        <v>23</v>
      </c>
      <c r="B15" s="10" t="str">
        <f>SUMIFS(INDEX(course_data, 0, 10), INDEX(course_data, 0, 3), "=201815", INDEX(course_data, 0, 6), "=day")</f>
        <v>0</v>
      </c>
      <c r="C15" s="21" t="str">
        <f>IF(B15=0, 0, ((SUMIFS(INDEX(course_data, 0, 11), INDEX(course_data, 0, 3), "=201815", INDEX(course_data, 0, 6), "=day"))/B15))</f>
        <v>0</v>
      </c>
      <c r="D15" s="21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21" t="str">
        <f>IF(E15=0, 0, ((SUMIFS(INDEX(course_data, 0, 11), INDEX(course_data, 0, 3), "=201815", INDEX(course_data, 0, 6), "=ex_day"))/E15))</f>
        <v>0</v>
      </c>
      <c r="G15" s="21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21" t="str">
        <f>IF(H15=0, 0, ((SUMIFS(INDEX(course_data, 0, 11), INDEX(course_data, 0, 3), "=201815", INDEX(course_data, 0, 6), "=online"))/H15))</f>
        <v>0</v>
      </c>
      <c r="J15" s="21" t="str">
        <f>IF(H15=0, 0, ((SUMIFS(INDEX(course_data, 0, 13), INDEX(course_data, 0, 3), "=201815", INDEX(course_data, 0, 6), "=online"))/H15))</f>
        <v>0</v>
      </c>
    </row>
    <row r="16" spans="1:10">
      <c r="A16" s="10" t="s">
        <v>24</v>
      </c>
      <c r="B16" s="11" t="str">
        <f>SUMIFS(INDEX(course_data, 0, 10), INDEX(course_data, 0, 3), "=201820", INDEX(course_data, 0, 6), "=day")</f>
        <v>0</v>
      </c>
      <c r="C16" s="20" t="str">
        <f>IF(B16=0, 0, ((SUMIFS(INDEX(course_data, 0, 11), INDEX(course_data, 0, 3), "=201820", INDEX(course_data, 0, 6), "=day"))/B16))</f>
        <v>0</v>
      </c>
      <c r="D16" s="20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20" t="str">
        <f>IF(E16=0, 0, ((SUMIFS(INDEX(course_data, 0, 11), INDEX(course_data, 0, 3), "=201820", INDEX(course_data, 0, 6), "=ex_day"))/E16))</f>
        <v>0</v>
      </c>
      <c r="G16" s="20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20" t="str">
        <f>IF(H16=0, 0, ((SUMIFS(INDEX(course_data, 0, 11), INDEX(course_data, 0, 3), "=201820", INDEX(course_data, 0, 6), "=online"))/H16))</f>
        <v>0</v>
      </c>
      <c r="J16" s="20" t="str">
        <f>IF(H16=0, 0, ((SUMIFS(INDEX(course_data, 0, 13), INDEX(course_data, 0, 3), "=201820", INDEX(course_data, 0, 6), "=online"))/H16))</f>
        <v>0</v>
      </c>
    </row>
    <row r="17" spans="1:10">
      <c r="A17" s="10" t="s">
        <v>25</v>
      </c>
      <c r="B17" s="10" t="str">
        <f>SUMIFS(INDEX(course_data, 0, 10), INDEX(course_data, 0, 3), "=201830", INDEX(course_data, 0, 6), "=day")</f>
        <v>0</v>
      </c>
      <c r="C17" s="21" t="str">
        <f>IF(B17=0, 0, ((SUMIFS(INDEX(course_data, 0, 11), INDEX(course_data, 0, 3), "=201830", INDEX(course_data, 0, 6), "=day"))/B17))</f>
        <v>0</v>
      </c>
      <c r="D17" s="21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21" t="str">
        <f>IF(E17=0, 0, ((SUMIFS(INDEX(course_data, 0, 11), INDEX(course_data, 0, 3), "=201830", INDEX(course_data, 0, 6), "=ex_day"))/E17))</f>
        <v>0</v>
      </c>
      <c r="G17" s="21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21" t="str">
        <f>IF(H17=0, 0, ((SUMIFS(INDEX(course_data, 0, 11), INDEX(course_data, 0, 3), "=201830", INDEX(course_data, 0, 6), "=online"))/H17))</f>
        <v>0</v>
      </c>
      <c r="J17" s="21" t="str">
        <f>IF(H17=0, 0, ((SUMIFS(INDEX(course_data, 0, 13), INDEX(course_data, 0, 3), "=201830", INDEX(course_data, 0, 6), "=online"))/H17))</f>
        <v>0</v>
      </c>
    </row>
    <row r="18" spans="1:10">
      <c r="A18" s="22" t="s">
        <v>48</v>
      </c>
      <c r="B18" s="23" t="str">
        <f>SUM(B6:B17)</f>
        <v>0</v>
      </c>
      <c r="C18" s="24" t="str">
        <f>IF(B18=0, 0, ((B6*C6)+(B7*C7)+(B8*C8)+(B9*C9)+(B10*C10)+(B11*C11)+(B12*C12)+(B13*C13)+(B14*C14)+(B15*C15)+(B16*C16)+(B17*C17))/B18)</f>
        <v>0</v>
      </c>
      <c r="D18" s="24" t="str">
        <f>IF(B18=0, 0, ((B6*D6)+(B7*D7)+(B8*D8)+(B9*D9)+(B10*D10)+(B11*D11)+(B12*D12)+(B13*D13)+(B14*D14)+(B15*D15)+(B16*D16)+(B17*D17))/B18)</f>
        <v>0</v>
      </c>
      <c r="E18" s="23" t="str">
        <f>SUM(E6:E17)</f>
        <v>0</v>
      </c>
      <c r="F18" s="24" t="str">
        <f>IF(E18=0, 0, ((E6*F6)+(E7*F7)+(E8*F8)+(E9*F9)+(E10*F10)+(E11*F11)+(E12*F12)+(E13*F13)+(E14*F14)+(E15*F15)+(E16*F16)+(E17*F17))/E18)</f>
        <v>0</v>
      </c>
      <c r="G18" s="24" t="str">
        <f>IF(E18=0, 0, ((E6*G6)+(E7*G7)+(E8*G8)+(E9*G9)+(E10*G10)+(E11*G11)+(E12*G12)+(E13*G13)+(E14*G14)+(E15*G15)+(E16*G16)+(E17*G17))/E18)</f>
        <v>0</v>
      </c>
      <c r="H18" s="23" t="str">
        <f>SUM(H6:H17)</f>
        <v>0</v>
      </c>
      <c r="I18" s="24" t="str">
        <f>IF(H18=0, 0, ((H6*I6)+(H7*I7)+(H8*I8)+(H9*I9)+(H10*I10)+(H11*I11)+(H12*I12)+(H13*I13)+(H14*I14)+(H15*I15)+(H16*I16)+(H17*I17))/H18)</f>
        <v>0</v>
      </c>
      <c r="J18" s="24" t="str">
        <f>IF(H18=0, 0, ((H6*J6)+(H7*J7)+(H8*J8)+(H9*J9)+(H10*J10)+(H11*J11)+(H12*J12)+(H13*J13)+(H14*J14)+(H15*J15)+(H16*J16)+(H17*J17))/H18)</f>
        <v>0</v>
      </c>
    </row>
    <row r="20" spans="1:10">
      <c r="B20" s="9" t="s">
        <v>42</v>
      </c>
      <c r="C20" s="9"/>
      <c r="D20" s="9"/>
      <c r="E20" s="9" t="s">
        <v>43</v>
      </c>
      <c r="F20" s="9"/>
      <c r="G20" s="9"/>
      <c r="H20" s="9" t="s">
        <v>44</v>
      </c>
      <c r="I20" s="9"/>
      <c r="J20" s="9"/>
    </row>
    <row r="21" spans="1:10">
      <c r="A21" s="9" t="s">
        <v>26</v>
      </c>
      <c r="B21" s="9" t="s">
        <v>45</v>
      </c>
      <c r="C21" s="9" t="s">
        <v>46</v>
      </c>
      <c r="D21" s="9" t="s">
        <v>47</v>
      </c>
      <c r="E21" s="9" t="s">
        <v>45</v>
      </c>
      <c r="F21" s="9" t="s">
        <v>46</v>
      </c>
      <c r="G21" s="9" t="s">
        <v>47</v>
      </c>
      <c r="H21" s="9" t="s">
        <v>45</v>
      </c>
      <c r="I21" s="9" t="s">
        <v>46</v>
      </c>
      <c r="J21" s="9" t="s">
        <v>47</v>
      </c>
    </row>
    <row r="22" spans="1:10">
      <c r="A22" s="10" t="s">
        <v>27</v>
      </c>
      <c r="B22" s="11" t="str">
        <f>SUMIFS(INDEX(course_data, 0, 10), INDEX(course_data, 0, 1), "=2015-2016", INDEX(course_data, 0, 6), "=day")</f>
        <v>0</v>
      </c>
      <c r="C22" s="20" t="str">
        <f>IF(B22=0, 0, ((SUMIFS(INDEX(course_data, 0, 11), INDEX(course_data, 0, 1), "=2015-2016", INDEX(course_data, 0, 6), "=day"))/B22))</f>
        <v>0</v>
      </c>
      <c r="D22" s="20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20" t="str">
        <f>IF(E22=0, 0, ((SUMIFS(INDEX(course_data, 0, 11), INDEX(course_data, 0, 1), "=2015-2016", INDEX(course_data, 0, 6), "=ex_day"))/E22))</f>
        <v>0</v>
      </c>
      <c r="G22" s="20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20" t="str">
        <f>IF(H22=0, 0, ((SUMIFS(INDEX(course_data, 0, 11), INDEX(course_data, 0, 1), "=2015-2016", INDEX(course_data, 0, 6), "=online"))/H22))</f>
        <v>0</v>
      </c>
      <c r="J22" s="20" t="str">
        <f>IF(H22=0, 0, ((SUMIFS(INDEX(course_data, 0, 13), INDEX(course_data, 0, 1), "=2015-2016", INDEX(course_data, 0, 6), "=online"))/H22))</f>
        <v>0</v>
      </c>
    </row>
    <row r="23" spans="1:10">
      <c r="A23" s="10" t="s">
        <v>28</v>
      </c>
      <c r="B23" s="10" t="str">
        <f>SUMIFS(INDEX(course_data, 0, 10), INDEX(course_data, 0, 1), "=2016-2017", INDEX(course_data, 0, 6), "=day")</f>
        <v>0</v>
      </c>
      <c r="C23" s="21" t="str">
        <f>IF(B23=0, 0, ((SUMIFS(INDEX(course_data, 0, 11), INDEX(course_data, 0, 1), "=2016-2017", INDEX(course_data, 0, 6), "=day"))/B23))</f>
        <v>0</v>
      </c>
      <c r="D23" s="21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21" t="str">
        <f>IF(E23=0, 0, ((SUMIFS(INDEX(course_data, 0, 11), INDEX(course_data, 0, 1), "=2016-2017", INDEX(course_data, 0, 6), "=ex_day"))/E23))</f>
        <v>0</v>
      </c>
      <c r="G23" s="21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21" t="str">
        <f>IF(H23=0, 0, ((SUMIFS(INDEX(course_data, 0, 11), INDEX(course_data, 0, 1), "=2016-2017", INDEX(course_data, 0, 6), "=online"))/H23))</f>
        <v>0</v>
      </c>
      <c r="J23" s="21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20" t="str">
        <f>IF(B24=0, 0, ((SUMIFS(INDEX(course_data, 0, 11), INDEX(course_data, 0, 1), "=2017-2018", INDEX(course_data, 0, 6), "=day"))/B24))</f>
        <v>0</v>
      </c>
      <c r="D24" s="20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20" t="str">
        <f>IF(E24=0, 0, ((SUMIFS(INDEX(course_data, 0, 11), INDEX(course_data, 0, 1), "=2017-2018", INDEX(course_data, 0, 6), "=ex_day"))/E24))</f>
        <v>0</v>
      </c>
      <c r="G24" s="20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20" t="str">
        <f>IF(H24=0, 0, ((SUMIFS(INDEX(course_data, 0, 11), INDEX(course_data, 0, 1), "=2017-2018", INDEX(course_data, 0, 6), "=online"))/H24))</f>
        <v>0</v>
      </c>
      <c r="J24" s="20" t="str">
        <f>IF(H24=0, 0, ((SUMIFS(INDEX(course_data, 0, 13), INDEX(course_data, 0, 1), "=2017-2018", INDEX(course_data, 0, 6), "=online"))/H24))</f>
        <v>0</v>
      </c>
    </row>
    <row r="25" spans="1:10">
      <c r="A25" s="22" t="s">
        <v>48</v>
      </c>
      <c r="B25" s="23" t="str">
        <f>SUM(B22:B24)</f>
        <v>0</v>
      </c>
      <c r="C25" s="24" t="str">
        <f>IF(B25=0, 0, ((B22*C22)+(B23*C23)+(B24*C24))/B25)</f>
        <v>0</v>
      </c>
      <c r="D25" s="24" t="str">
        <f>IF(B25=0, 0, ((B22*D22)+(B23*D23)+(B24*D24))/B25)</f>
        <v>0</v>
      </c>
      <c r="E25" s="23" t="str">
        <f>SUM(E22:E24)</f>
        <v>0</v>
      </c>
      <c r="F25" s="24" t="str">
        <f>IF(E25=0, 0, ((E22*F22)+(E23*F23)+(E24*F24))/E25)</f>
        <v>0</v>
      </c>
      <c r="G25" s="24" t="str">
        <f>IF(E25=0, 0, ((E22*G22)+(E23*G23)+(E24*G24))/E25)</f>
        <v>0</v>
      </c>
      <c r="H25" s="23" t="str">
        <f>SUM(H22:H24)</f>
        <v>0</v>
      </c>
      <c r="I25" s="24" t="str">
        <f>IF(H25=0, 0, ((H22*I22)+(H23*I23)+(H24*I24))/H25)</f>
        <v>0</v>
      </c>
      <c r="J25" s="24" t="str">
        <f>IF(H25=0, 0, ((H22*J22)+(H23*J23)+(H24*J24))/H25)</f>
        <v>0</v>
      </c>
    </row>
    <row r="28" spans="1:10">
      <c r="A28" s="6" t="s">
        <v>31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4" t="s">
        <v>32</v>
      </c>
      <c r="B30" s="15"/>
      <c r="C30" t="s">
        <v>33</v>
      </c>
      <c r="D30"/>
      <c r="E30"/>
      <c r="F30"/>
      <c r="G30"/>
      <c r="H30"/>
      <c r="I30"/>
      <c r="J30"/>
    </row>
    <row r="31" spans="1:10">
      <c r="A31" s="14" t="s">
        <v>49</v>
      </c>
      <c r="B31" s="15"/>
      <c r="C31" t="s">
        <v>50</v>
      </c>
      <c r="D31"/>
      <c r="E31"/>
      <c r="F31"/>
      <c r="G31"/>
      <c r="H31"/>
      <c r="I31"/>
      <c r="J31"/>
    </row>
    <row r="32" spans="1:10">
      <c r="A32" s="14" t="s">
        <v>51</v>
      </c>
      <c r="B32" s="15"/>
      <c r="C32" t="s">
        <v>52</v>
      </c>
      <c r="D32"/>
      <c r="E32"/>
      <c r="F32"/>
      <c r="G32"/>
      <c r="H32"/>
      <c r="I32"/>
      <c r="J32"/>
    </row>
    <row r="33" spans="1:10">
      <c r="A33" s="14" t="s">
        <v>53</v>
      </c>
      <c r="B33" s="15"/>
      <c r="C33" t="s">
        <v>54</v>
      </c>
      <c r="D33"/>
      <c r="E33"/>
      <c r="F33"/>
      <c r="G33"/>
      <c r="H33"/>
      <c r="I33"/>
      <c r="J33"/>
    </row>
    <row r="34" spans="1:10">
      <c r="A34" s="14" t="s">
        <v>55</v>
      </c>
      <c r="B34" s="15"/>
      <c r="C34" t="s">
        <v>56</v>
      </c>
      <c r="D34"/>
      <c r="E34"/>
      <c r="F34"/>
      <c r="G34"/>
      <c r="H34"/>
      <c r="I34"/>
      <c r="J34"/>
    </row>
    <row r="35" spans="1:10">
      <c r="A35" s="14" t="s">
        <v>57</v>
      </c>
      <c r="B35" s="15"/>
      <c r="C35" t="s">
        <v>58</v>
      </c>
      <c r="D35"/>
      <c r="E35"/>
      <c r="F35"/>
      <c r="G35"/>
      <c r="H35"/>
      <c r="I35"/>
      <c r="J35"/>
    </row>
    <row r="36" spans="1:10">
      <c r="A36" s="14" t="s">
        <v>59</v>
      </c>
      <c r="B36" s="15"/>
      <c r="C36" t="s">
        <v>60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AGET&amp;RPrinted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B. PRODUCTIVITY</vt:lpstr>
      <vt:lpstr>C. SUCCESS &amp; RETENTION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2018-08-14T19:30:25+02:00</dcterms:created>
  <dcterms:modified xsi:type="dcterms:W3CDTF">2018-08-14T19:30:25+02:00</dcterms:modified>
  <dc:title>2018-2019 IVC Research Report for AGET</dc:title>
  <dc:description>AGET Specific Report Generated from Banner Data.</dc:description>
  <dc:subject>2018-2019 IVC Research Report for AGET</dc:subject>
  <cp:keywords/>
  <cp:category/>
</cp:coreProperties>
</file>