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H. COURSE DATA" sheetId="8" r:id="rId11"/>
    <sheet name="I. SECTION DATA" sheetId="9" r:id="rId12"/>
    <sheet name="Worksheet" sheetId="10" r:id="rId13"/>
  </sheets>
  <definedNames>
    <definedName name="course_data">'H. COURSE DATA'!$A$5:$T$23</definedName>
    <definedName name="_xlnm._FilterDatabase" localSheetId="7" hidden="1">'H. COURSE DATA'!$A$5:$T$23</definedName>
    <definedName name="_xlnm.Print_Titles" localSheetId="7">'H. COURSE DATA'!$5:$5</definedName>
    <definedName name="_xlnm._FilterDatabase" localSheetId="8" hidden="1">'I. SECTION DATA'!$A$5:$S$23</definedName>
    <definedName name="_xlnm.Print_Titles" localSheetId="8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<sst xmlns="http://schemas.openxmlformats.org/spreadsheetml/2006/main" uniqueCount="142">
  <si>
    <t>VN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</si>
  <si>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</si>
  <si>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</si>
  <si>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</si>
  <si>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</si>
  <si>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</si>
  <si>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</si>
  <si>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</si>
  <si>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</si>
  <si>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</si>
  <si>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</si>
  <si>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</si>
  <si>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</si>
  <si>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</si>
  <si>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</si>
  <si>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</si>
  <si>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</si>
  <si>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</si>
  <si>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</si>
  <si>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</si>
  <si>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</si>
  <si>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</si>
  <si>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</si>
  <si>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</si>
  <si>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</si>
  <si>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</si>
  <si>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</si>
  <si>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</si>
  <si>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</si>
  <si>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</si>
  <si>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Totals &amp; Averages:</t>
  </si>
  <si>
    <t>Academic Year</t>
  </si>
  <si>
    <t>2014-2015-2016</t>
  </si>
  <si>
    <t>2015-2016-2017</t>
  </si>
  <si>
    <t>2016-2017-2018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</si>
  <si>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</si>
  <si>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</si>
  <si>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</si>
  <si>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</si>
  <si>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</si>
  <si>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</si>
  <si>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</si>
  <si>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</si>
  <si>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</si>
  <si>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</si>
  <si>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</si>
  <si>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</si>
  <si>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</si>
  <si>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</si>
  <si>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</si>
  <si>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</si>
  <si>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</si>
  <si>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</si>
  <si>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</si>
  <si>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</si>
  <si>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</si>
  <si>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</si>
  <si>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2015-2016</t>
  </si>
  <si>
    <t>2016-2017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</si>
  <si>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</si>
  <si>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</si>
  <si>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</si>
  <si>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</si>
  <si>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</si>
  <si>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</si>
  <si>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</si>
  <si>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</si>
  <si>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</si>
  <si>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</si>
  <si>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</si>
  <si>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</si>
  <si>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</si>
  <si>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</si>
  <si>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</si>
  <si>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</si>
  <si>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</si>
  <si>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</si>
  <si>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</si>
  <si>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</si>
  <si>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</si>
  <si>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</si>
  <si>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</si>
  <si>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</si>
  <si>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</si>
  <si>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</si>
  <si>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</si>
  <si>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</si>
  <si>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</si>
  <si>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</si>
  <si>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</si>
  <si>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</si>
  <si>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</si>
  <si>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</si>
  <si>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</si>
  <si>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</si>
  <si>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</si>
  <si>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</si>
  <si>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</si>
  <si>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</si>
  <si>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</si>
  <si>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</si>
  <si>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</si>
  <si>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</si>
  <si>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ACADEMIC_YEAR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</si>
  <si>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</si>
  <si>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</si>
  <si>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</si>
  <si>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</si>
  <si>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</si>
  <si>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</si>
  <si>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</si>
  <si>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</si>
  <si>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</si>
  <si>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</si>
  <si>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</si>
  <si>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</si>
  <si>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</si>
  <si>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</si>
  <si>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</si>
  <si>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</si>
  <si>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</si>
  <si>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VN110</t>
  </si>
  <si>
    <t>day</t>
  </si>
  <si>
    <t>VN112</t>
  </si>
  <si>
    <t>VN114</t>
  </si>
  <si>
    <t>VN116</t>
  </si>
  <si>
    <t>VN120</t>
  </si>
  <si>
    <t>VN122</t>
  </si>
  <si>
    <t>VN124</t>
  </si>
  <si>
    <t>VN130</t>
  </si>
  <si>
    <t>VN132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</si>
  <si>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</si>
  <si>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</si>
  <si>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</si>
  <si>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</si>
  <si>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</si>
  <si>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</si>
  <si>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Short Term</t>
  </si>
  <si>
    <t>Webster</t>
  </si>
  <si>
    <t>Full Term</t>
  </si>
  <si>
    <t>Ortiz</t>
  </si>
  <si>
    <t>Mora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</si>
</sst>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84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VN&amp;RPrinted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3</v>
      </c>
      <c r="C6" s="12" t="str">
        <f>IF(E6=0, 0, (D6/E6))</f>
        <v>0</v>
      </c>
      <c r="D6" s="11">
        <v>56</v>
      </c>
      <c r="E6" s="11">
        <v>60</v>
      </c>
      <c r="F6" s="11">
        <v>0</v>
      </c>
      <c r="G6" s="12" t="str">
        <f>IF(I6=0, 0, (H6/I6))</f>
        <v>0</v>
      </c>
      <c r="H6" s="11">
        <v>0</v>
      </c>
      <c r="I6" s="11">
        <v>0</v>
      </c>
      <c r="J6" s="11">
        <v>0</v>
      </c>
      <c r="K6" s="12" t="str">
        <f>IF(M6=0, 0, (L6/M6))</f>
        <v>0</v>
      </c>
      <c r="L6" s="11">
        <v>0</v>
      </c>
      <c r="M6" s="11">
        <v>0</v>
      </c>
    </row>
    <row r="7" spans="1:13">
      <c r="A7" s="10" t="s">
        <v>19</v>
      </c>
      <c r="B7" s="10">
        <v>0</v>
      </c>
      <c r="C7" s="13" t="str">
        <f>IF(E7=0, 0, (D7/E7))</f>
        <v>0</v>
      </c>
      <c r="D7" s="10">
        <v>0</v>
      </c>
      <c r="E7" s="10">
        <v>0</v>
      </c>
      <c r="F7" s="10">
        <v>0</v>
      </c>
      <c r="G7" s="13" t="str">
        <f>IF(I7=0, 0, (H7/I7))</f>
        <v>0</v>
      </c>
      <c r="H7" s="10">
        <v>0</v>
      </c>
      <c r="I7" s="10">
        <v>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2</v>
      </c>
      <c r="C8" s="12" t="str">
        <f>IF(E8=0, 0, (D8/E8))</f>
        <v>0</v>
      </c>
      <c r="D8" s="11">
        <v>36</v>
      </c>
      <c r="E8" s="11">
        <v>40</v>
      </c>
      <c r="F8" s="11">
        <v>0</v>
      </c>
      <c r="G8" s="12" t="str">
        <f>IF(I8=0, 0, (H8/I8))</f>
        <v>0</v>
      </c>
      <c r="H8" s="11">
        <v>0</v>
      </c>
      <c r="I8" s="11">
        <v>0</v>
      </c>
      <c r="J8" s="11">
        <v>0</v>
      </c>
      <c r="K8" s="12" t="str">
        <f>IF(M8=0, 0, (L8/M8))</f>
        <v>0</v>
      </c>
      <c r="L8" s="11">
        <v>0</v>
      </c>
      <c r="M8" s="11">
        <v>0</v>
      </c>
    </row>
    <row r="9" spans="1:13">
      <c r="A9" s="10" t="s">
        <v>21</v>
      </c>
      <c r="B9" s="10">
        <v>0</v>
      </c>
      <c r="C9" s="13" t="str">
        <f>IF(E9=0, 0, (D9/E9))</f>
        <v>0</v>
      </c>
      <c r="D9" s="10">
        <v>0</v>
      </c>
      <c r="E9" s="10">
        <v>0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0</v>
      </c>
      <c r="K9" s="13" t="str">
        <f>IF(M9=0, 0, (L9/M9))</f>
        <v>0</v>
      </c>
      <c r="L9" s="10">
        <v>0</v>
      </c>
      <c r="M9" s="10">
        <v>0</v>
      </c>
    </row>
    <row r="10" spans="1:13">
      <c r="A10" s="10" t="s">
        <v>22</v>
      </c>
      <c r="B10" s="11">
        <v>4</v>
      </c>
      <c r="C10" s="12" t="str">
        <f>IF(E10=0, 0, (D10/E10))</f>
        <v>0</v>
      </c>
      <c r="D10" s="11">
        <v>84</v>
      </c>
      <c r="E10" s="11">
        <v>96</v>
      </c>
      <c r="F10" s="11">
        <v>0</v>
      </c>
      <c r="G10" s="12" t="str">
        <f>IF(I10=0, 0, (H10/I10))</f>
        <v>0</v>
      </c>
      <c r="H10" s="11">
        <v>0</v>
      </c>
      <c r="I10" s="11">
        <v>0</v>
      </c>
      <c r="J10" s="11">
        <v>0</v>
      </c>
      <c r="K10" s="12" t="str">
        <f>IF(M10=0, 0, (L10/M10))</f>
        <v>0</v>
      </c>
      <c r="L10" s="11">
        <v>0</v>
      </c>
      <c r="M10" s="11">
        <v>0</v>
      </c>
    </row>
    <row r="11" spans="1:13">
      <c r="A11" s="10" t="s">
        <v>23</v>
      </c>
      <c r="B11" s="10">
        <v>0</v>
      </c>
      <c r="C11" s="13" t="str">
        <f>IF(E11=0, 0, (D11/E11))</f>
        <v>0</v>
      </c>
      <c r="D11" s="10">
        <v>0</v>
      </c>
      <c r="E11" s="10">
        <v>0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0</v>
      </c>
      <c r="K11" s="13" t="str">
        <f>IF(M11=0, 0, (L11/M11))</f>
        <v>0</v>
      </c>
      <c r="L11" s="10">
        <v>0</v>
      </c>
      <c r="M11" s="10">
        <v>0</v>
      </c>
    </row>
    <row r="12" spans="1:13">
      <c r="A12" s="10" t="s">
        <v>24</v>
      </c>
      <c r="B12" s="11">
        <v>3</v>
      </c>
      <c r="C12" s="12" t="str">
        <f>IF(E12=0, 0, (D12/E12))</f>
        <v>0</v>
      </c>
      <c r="D12" s="11">
        <v>42</v>
      </c>
      <c r="E12" s="11">
        <v>60</v>
      </c>
      <c r="F12" s="11">
        <v>0</v>
      </c>
      <c r="G12" s="12" t="str">
        <f>IF(I12=0, 0, (H12/I12))</f>
        <v>0</v>
      </c>
      <c r="H12" s="11">
        <v>0</v>
      </c>
      <c r="I12" s="11">
        <v>0</v>
      </c>
      <c r="J12" s="11">
        <v>0</v>
      </c>
      <c r="K12" s="12" t="str">
        <f>IF(M12=0, 0, (L12/M12))</f>
        <v>0</v>
      </c>
      <c r="L12" s="11">
        <v>0</v>
      </c>
      <c r="M12" s="11">
        <v>0</v>
      </c>
    </row>
    <row r="13" spans="1:13">
      <c r="A13" s="10" t="s">
        <v>25</v>
      </c>
      <c r="B13" s="10">
        <v>0</v>
      </c>
      <c r="C13" s="13" t="str">
        <f>IF(E13=0, 0, (D13/E13))</f>
        <v>0</v>
      </c>
      <c r="D13" s="10">
        <v>0</v>
      </c>
      <c r="E13" s="10">
        <v>0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0</v>
      </c>
      <c r="K13" s="13" t="str">
        <f>IF(M13=0, 0, (L13/M13))</f>
        <v>0</v>
      </c>
      <c r="L13" s="10">
        <v>0</v>
      </c>
      <c r="M13" s="10">
        <v>0</v>
      </c>
    </row>
    <row r="14" spans="1:13">
      <c r="A14" s="10" t="s">
        <v>26</v>
      </c>
      <c r="B14" s="11">
        <v>2</v>
      </c>
      <c r="C14" s="12" t="str">
        <f>IF(E14=0, 0, (D14/E14))</f>
        <v>0</v>
      </c>
      <c r="D14" s="11">
        <v>21</v>
      </c>
      <c r="E14" s="11">
        <v>48</v>
      </c>
      <c r="F14" s="11">
        <v>0</v>
      </c>
      <c r="G14" s="12" t="str">
        <f>IF(I14=0, 0, (H14/I14))</f>
        <v>0</v>
      </c>
      <c r="H14" s="11">
        <v>0</v>
      </c>
      <c r="I14" s="11">
        <v>0</v>
      </c>
      <c r="J14" s="11">
        <v>0</v>
      </c>
      <c r="K14" s="12" t="str">
        <f>IF(M14=0, 0, (L14/M14))</f>
        <v>0</v>
      </c>
      <c r="L14" s="11">
        <v>0</v>
      </c>
      <c r="M14" s="11">
        <v>0</v>
      </c>
    </row>
    <row r="15" spans="1:13">
      <c r="A15" s="10" t="s">
        <v>27</v>
      </c>
      <c r="B15" s="10">
        <v>0</v>
      </c>
      <c r="C15" s="13" t="str">
        <f>IF(E15=0, 0, (D15/E15))</f>
        <v>0</v>
      </c>
      <c r="D15" s="10">
        <v>0</v>
      </c>
      <c r="E15" s="10">
        <v>0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0</v>
      </c>
      <c r="K15" s="13" t="str">
        <f>IF(M15=0, 0, (L15/M15))</f>
        <v>0</v>
      </c>
      <c r="L15" s="10">
        <v>0</v>
      </c>
      <c r="M15" s="10">
        <v>0</v>
      </c>
    </row>
    <row r="16" spans="1:13">
      <c r="A16" s="10" t="s">
        <v>28</v>
      </c>
      <c r="B16" s="11">
        <v>4</v>
      </c>
      <c r="C16" s="12" t="str">
        <f>IF(E16=0, 0, (D16/E16))</f>
        <v>0</v>
      </c>
      <c r="D16" s="11">
        <v>80</v>
      </c>
      <c r="E16" s="11">
        <v>96</v>
      </c>
      <c r="F16" s="11">
        <v>0</v>
      </c>
      <c r="G16" s="12" t="str">
        <f>IF(I16=0, 0, (H16/I16))</f>
        <v>0</v>
      </c>
      <c r="H16" s="11">
        <v>0</v>
      </c>
      <c r="I16" s="11">
        <v>0</v>
      </c>
      <c r="J16" s="11">
        <v>0</v>
      </c>
      <c r="K16" s="12" t="str">
        <f>IF(M16=0, 0, (L16/M16))</f>
        <v>0</v>
      </c>
      <c r="L16" s="11">
        <v>0</v>
      </c>
      <c r="M16" s="11">
        <v>0</v>
      </c>
    </row>
    <row r="17" spans="1:13">
      <c r="A17" s="10" t="s">
        <v>29</v>
      </c>
      <c r="B17" s="10">
        <v>0</v>
      </c>
      <c r="C17" s="13" t="str">
        <f>IF(E17=0, 0, (D17/E17))</f>
        <v>0</v>
      </c>
      <c r="D17" s="10">
        <v>0</v>
      </c>
      <c r="E17" s="10">
        <v>0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0</v>
      </c>
      <c r="K17" s="13" t="str">
        <f>IF(M17=0, 0, (L17/M17))</f>
        <v>0</v>
      </c>
      <c r="L17" s="10">
        <v>0</v>
      </c>
      <c r="M17" s="10">
        <v>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5</v>
      </c>
      <c r="C22" s="12" t="str">
        <f>IF(E22=0, 0, (D22/E22))</f>
        <v>0</v>
      </c>
      <c r="D22" s="11">
        <v>92</v>
      </c>
      <c r="E22" s="11">
        <v>100</v>
      </c>
      <c r="F22" s="11">
        <v>0</v>
      </c>
      <c r="G22" s="12" t="str">
        <f>IF(I22=0, 0, (H22/I22))</f>
        <v>0</v>
      </c>
      <c r="H22" s="11">
        <v>0</v>
      </c>
      <c r="I22" s="11">
        <v>0</v>
      </c>
      <c r="J22" s="11">
        <v>0</v>
      </c>
      <c r="K22" s="12" t="str">
        <f>IF(M22=0, 0, (L22/M22))</f>
        <v>0</v>
      </c>
      <c r="L22" s="11">
        <v>0</v>
      </c>
      <c r="M22" s="11">
        <v>0</v>
      </c>
    </row>
    <row r="23" spans="1:13">
      <c r="A23" s="10" t="s">
        <v>33</v>
      </c>
      <c r="B23" s="10">
        <v>7</v>
      </c>
      <c r="C23" s="13" t="str">
        <f>IF(E23=0, 0, (D23/E23))</f>
        <v>0</v>
      </c>
      <c r="D23" s="10">
        <v>126</v>
      </c>
      <c r="E23" s="10">
        <v>156</v>
      </c>
      <c r="F23" s="10">
        <v>0</v>
      </c>
      <c r="G23" s="13" t="str">
        <f>IF(I23=0, 0, (H23/I23))</f>
        <v>0</v>
      </c>
      <c r="H23" s="10">
        <v>0</v>
      </c>
      <c r="I23" s="10">
        <v>0</v>
      </c>
      <c r="J23" s="10">
        <v>0</v>
      </c>
      <c r="K23" s="13" t="str">
        <f>IF(M23=0, 0, (L23/M23))</f>
        <v>0</v>
      </c>
      <c r="L23" s="10">
        <v>0</v>
      </c>
      <c r="M23" s="10">
        <v>0</v>
      </c>
    </row>
    <row r="24" spans="1:13">
      <c r="A24" s="10" t="s">
        <v>34</v>
      </c>
      <c r="B24" s="11">
        <v>6</v>
      </c>
      <c r="C24" s="12" t="str">
        <f>IF(E24=0, 0, (D24/E24))</f>
        <v>0</v>
      </c>
      <c r="D24" s="11">
        <v>101</v>
      </c>
      <c r="E24" s="11">
        <v>144</v>
      </c>
      <c r="F24" s="11">
        <v>0</v>
      </c>
      <c r="G24" s="12" t="str">
        <f>IF(I24=0, 0, (H24/I24))</f>
        <v>0</v>
      </c>
      <c r="H24" s="11">
        <v>0</v>
      </c>
      <c r="I24" s="11">
        <v>0</v>
      </c>
      <c r="J24" s="11">
        <v>0</v>
      </c>
      <c r="K24" s="12" t="str">
        <f>IF(M24=0, 0, (L24/M24))</f>
        <v>0</v>
      </c>
      <c r="L24" s="11">
        <v>0</v>
      </c>
      <c r="M24" s="11">
        <v>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VN&amp;RPrinted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3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s="19" t="s">
        <v>37</v>
      </c>
      <c r="D30"/>
      <c r="E30"/>
      <c r="F30"/>
      <c r="G30"/>
      <c r="H30"/>
      <c r="I30"/>
      <c r="J30"/>
    </row>
    <row r="31" spans="1:10" customHeight="1" ht="40">
      <c r="A31" s="20" t="s">
        <v>59</v>
      </c>
      <c r="B31" s="18"/>
      <c r="C31" s="21" t="s">
        <v>60</v>
      </c>
      <c r="D31"/>
      <c r="E31"/>
      <c r="F31"/>
      <c r="G31"/>
      <c r="H31"/>
      <c r="I31"/>
      <c r="J31"/>
    </row>
    <row r="32" spans="1:10" customHeight="1" ht="30">
      <c r="A32" s="20" t="s">
        <v>61</v>
      </c>
      <c r="B32" s="18"/>
      <c r="C32" s="21" t="s">
        <v>62</v>
      </c>
      <c r="D32"/>
      <c r="E32"/>
      <c r="F32"/>
      <c r="G32"/>
      <c r="H32"/>
      <c r="I32"/>
      <c r="J32"/>
    </row>
    <row r="33" spans="1:10" customHeight="1" ht="30">
      <c r="A33" s="22" t="s">
        <v>63</v>
      </c>
      <c r="B33" s="18"/>
      <c r="C33" s="21" t="s">
        <v>64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VN&amp;RPrinted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65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66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67</v>
      </c>
      <c r="C5" s="9" t="s">
        <v>68</v>
      </c>
      <c r="D5" s="9" t="s">
        <v>69</v>
      </c>
      <c r="E5" s="9" t="s">
        <v>67</v>
      </c>
      <c r="F5" s="9" t="s">
        <v>68</v>
      </c>
      <c r="G5" s="9" t="s">
        <v>69</v>
      </c>
      <c r="H5" s="9" t="s">
        <v>67</v>
      </c>
      <c r="I5" s="9" t="s">
        <v>68</v>
      </c>
      <c r="J5" s="9" t="s">
        <v>69</v>
      </c>
    </row>
    <row r="6" spans="1:10">
      <c r="A6" s="10" t="s">
        <v>18</v>
      </c>
      <c r="B6" s="11" t="str">
        <f>SUMIFS(INDEX(course_data, 0, 10), INDEX(course_data, 0, 3), "=201610", INDEX(course_data, 0, 6), "=day")</f>
        <v>0</v>
      </c>
      <c r="C6" s="12" t="str">
        <f>IF(B6=0, 0, ((SUMIFS(INDEX(course_data, 0, 11), INDEX(course_data, 0, 3), "=201610", INDEX(course_data, 0, 6), "=day"))/B6))</f>
        <v>0</v>
      </c>
      <c r="D6" s="12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12" t="str">
        <f>IF(E6=0, 0, ((SUMIFS(INDEX(course_data, 0, 11), INDEX(course_data, 0, 3), "=201610", INDEX(course_data, 0, 6), "=ex_day"))/E6))</f>
        <v>0</v>
      </c>
      <c r="G6" s="12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12" t="str">
        <f>IF(H6=0, 0, ((SUMIFS(INDEX(course_data, 0, 11), INDEX(course_data, 0, 3), "=201610", INDEX(course_data, 0, 6), "=online"))/H6))</f>
        <v>0</v>
      </c>
      <c r="J6" s="12" t="str">
        <f>IF(H6=0, 0, ((SUMIFS(INDEX(course_data, 0, 13), INDEX(course_data, 0, 3), "=201610",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"=201615", INDEX(course_data, 0, 6), "=day")</f>
        <v>0</v>
      </c>
      <c r="C7" s="13" t="str">
        <f>IF(B7=0, 0, ((SUMIFS(INDEX(course_data, 0, 11), INDEX(course_data, 0, 3), "=201615", INDEX(course_data, 0, 6), "=day"))/B7))</f>
        <v>0</v>
      </c>
      <c r="D7" s="13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13" t="str">
        <f>IF(E7=0, 0, ((SUMIFS(INDEX(course_data, 0, 11), INDEX(course_data, 0, 3), "=201615", INDEX(course_data, 0, 6), "=ex_day"))/E7))</f>
        <v>0</v>
      </c>
      <c r="G7" s="13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13" t="str">
        <f>IF(H7=0, 0, ((SUMIFS(INDEX(course_data, 0, 11), INDEX(course_data, 0, 3), "=201615", INDEX(course_data, 0, 6), "=online"))/H7))</f>
        <v>0</v>
      </c>
      <c r="J7" s="13" t="str">
        <f>IF(H7=0, 0, ((SUMIFS(INDEX(course_data, 0, 13), INDEX(course_data, 0, 3), "=201615",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"=201620", INDEX(course_data, 0, 6), "=day")</f>
        <v>0</v>
      </c>
      <c r="C8" s="12" t="str">
        <f>IF(B8=0, 0, ((SUMIFS(INDEX(course_data, 0, 11), INDEX(course_data, 0, 3), "=201620", INDEX(course_data, 0, 6), "=day"))/B8))</f>
        <v>0</v>
      </c>
      <c r="D8" s="12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12" t="str">
        <f>IF(E8=0, 0, ((SUMIFS(INDEX(course_data, 0, 11), INDEX(course_data, 0, 3), "=201620", INDEX(course_data, 0, 6), "=ex_day"))/E8))</f>
        <v>0</v>
      </c>
      <c r="G8" s="12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12" t="str">
        <f>IF(H8=0, 0, ((SUMIFS(INDEX(course_data, 0, 11), INDEX(course_data, 0, 3), "=201620", INDEX(course_data, 0, 6), "=online"))/H8))</f>
        <v>0</v>
      </c>
      <c r="J8" s="12" t="str">
        <f>IF(H8=0, 0, ((SUMIFS(INDEX(course_data, 0, 13), INDEX(course_data, 0, 3), "=201620",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"=201630", INDEX(course_data, 0, 6), "=day")</f>
        <v>0</v>
      </c>
      <c r="C9" s="13" t="str">
        <f>IF(B9=0, 0, ((SUMIFS(INDEX(course_data, 0, 11), INDEX(course_data, 0, 3), "=201630", INDEX(course_data, 0, 6), "=day"))/B9))</f>
        <v>0</v>
      </c>
      <c r="D9" s="13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13" t="str">
        <f>IF(E9=0, 0, ((SUMIFS(INDEX(course_data, 0, 11), INDEX(course_data, 0, 3), "=201630", INDEX(course_data, 0, 6), "=ex_day"))/E9))</f>
        <v>0</v>
      </c>
      <c r="G9" s="13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13" t="str">
        <f>IF(H9=0, 0, ((SUMIFS(INDEX(course_data, 0, 11), INDEX(course_data, 0, 3), "=201630", INDEX(course_data, 0, 6), "=online"))/H9))</f>
        <v>0</v>
      </c>
      <c r="J9" s="13" t="str">
        <f>IF(H9=0, 0, ((SUMIFS(INDEX(course_data, 0, 13), INDEX(course_data, 0, 3), "=201630",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"=201710", INDEX(course_data, 0, 6), "=day")</f>
        <v>0</v>
      </c>
      <c r="C10" s="12" t="str">
        <f>IF(B10=0, 0, ((SUMIFS(INDEX(course_data, 0, 11), INDEX(course_data, 0, 3), "=201710", INDEX(course_data, 0, 6), "=day"))/B10))</f>
        <v>0</v>
      </c>
      <c r="D10" s="12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12" t="str">
        <f>IF(E10=0, 0, ((SUMIFS(INDEX(course_data, 0, 11), INDEX(course_data, 0, 3), "=201710", INDEX(course_data, 0, 6), "=ex_day"))/E10))</f>
        <v>0</v>
      </c>
      <c r="G10" s="12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12" t="str">
        <f>IF(H10=0, 0, ((SUMIFS(INDEX(course_data, 0, 11), INDEX(course_data, 0, 3), "=201710", INDEX(course_data, 0, 6), "=online"))/H10))</f>
        <v>0</v>
      </c>
      <c r="J10" s="12" t="str">
        <f>IF(H10=0, 0, ((SUMIFS(INDEX(course_data, 0, 13), INDEX(course_data, 0, 3), "=201710",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"=201715", INDEX(course_data, 0, 6), "=day")</f>
        <v>0</v>
      </c>
      <c r="C11" s="13" t="str">
        <f>IF(B11=0, 0, ((SUMIFS(INDEX(course_data, 0, 11), INDEX(course_data, 0, 3), "=201715", INDEX(course_data, 0, 6), "=day"))/B11))</f>
        <v>0</v>
      </c>
      <c r="D11" s="13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13" t="str">
        <f>IF(E11=0, 0, ((SUMIFS(INDEX(course_data, 0, 11), INDEX(course_data, 0, 3), "=201715", INDEX(course_data, 0, 6), "=ex_day"))/E11))</f>
        <v>0</v>
      </c>
      <c r="G11" s="13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13" t="str">
        <f>IF(H11=0, 0, ((SUMIFS(INDEX(course_data, 0, 11), INDEX(course_data, 0, 3), "=201715", INDEX(course_data, 0, 6), "=online"))/H11))</f>
        <v>0</v>
      </c>
      <c r="J11" s="13" t="str">
        <f>IF(H11=0, 0, ((SUMIFS(INDEX(course_data, 0, 13), INDEX(course_data, 0, 3), "=201715",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"=201720", INDEX(course_data, 0, 6), "=day")</f>
        <v>0</v>
      </c>
      <c r="C12" s="12" t="str">
        <f>IF(B12=0, 0, ((SUMIFS(INDEX(course_data, 0, 11), INDEX(course_data, 0, 3), "=201720", INDEX(course_data, 0, 6), "=day"))/B12))</f>
        <v>0</v>
      </c>
      <c r="D12" s="12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12" t="str">
        <f>IF(E12=0, 0, ((SUMIFS(INDEX(course_data, 0, 11), INDEX(course_data, 0, 3), "=201720", INDEX(course_data, 0, 6), "=ex_day"))/E12))</f>
        <v>0</v>
      </c>
      <c r="G12" s="12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12" t="str">
        <f>IF(H12=0, 0, ((SUMIFS(INDEX(course_data, 0, 11), INDEX(course_data, 0, 3), "=201720", INDEX(course_data, 0, 6), "=online"))/H12))</f>
        <v>0</v>
      </c>
      <c r="J12" s="12" t="str">
        <f>IF(H12=0, 0, ((SUMIFS(INDEX(course_data, 0, 13), INDEX(course_data, 0, 3), "=201720",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"=201730", INDEX(course_data, 0, 6), "=day")</f>
        <v>0</v>
      </c>
      <c r="C13" s="13" t="str">
        <f>IF(B13=0, 0, ((SUMIFS(INDEX(course_data, 0, 11), INDEX(course_data, 0, 3), "=201730", INDEX(course_data, 0, 6), "=day"))/B13))</f>
        <v>0</v>
      </c>
      <c r="D13" s="13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13" t="str">
        <f>IF(E13=0, 0, ((SUMIFS(INDEX(course_data, 0, 11), INDEX(course_data, 0, 3), "=201730", INDEX(course_data, 0, 6), "=ex_day"))/E13))</f>
        <v>0</v>
      </c>
      <c r="G13" s="13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13" t="str">
        <f>IF(H13=0, 0, ((SUMIFS(INDEX(course_data, 0, 11), INDEX(course_data, 0, 3), "=201730", INDEX(course_data, 0, 6), "=online"))/H13))</f>
        <v>0</v>
      </c>
      <c r="J13" s="13" t="str">
        <f>IF(H13=0, 0, ((SUMIFS(INDEX(course_data, 0, 13), INDEX(course_data, 0, 3), "=201730",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"=201810", INDEX(course_data, 0, 6), "=day")</f>
        <v>0</v>
      </c>
      <c r="C14" s="12" t="str">
        <f>IF(B14=0, 0, ((SUMIFS(INDEX(course_data, 0, 11), INDEX(course_data, 0, 3), "=201810", INDEX(course_data, 0, 6), "=day"))/B14))</f>
        <v>0</v>
      </c>
      <c r="D14" s="12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12" t="str">
        <f>IF(E14=0, 0, ((SUMIFS(INDEX(course_data, 0, 11), INDEX(course_data, 0, 3), "=201810", INDEX(course_data, 0, 6), "=ex_day"))/E14))</f>
        <v>0</v>
      </c>
      <c r="G14" s="12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12" t="str">
        <f>IF(H14=0, 0, ((SUMIFS(INDEX(course_data, 0, 11), INDEX(course_data, 0, 3), "=201810", INDEX(course_data, 0, 6), "=online"))/H14))</f>
        <v>0</v>
      </c>
      <c r="J14" s="12" t="str">
        <f>IF(H14=0, 0, ((SUMIFS(INDEX(course_data, 0, 13), INDEX(course_data, 0, 3), "=201810",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"=201815", INDEX(course_data, 0, 6), "=day")</f>
        <v>0</v>
      </c>
      <c r="C15" s="13" t="str">
        <f>IF(B15=0, 0, ((SUMIFS(INDEX(course_data, 0, 11), INDEX(course_data, 0, 3), "=201815", INDEX(course_data, 0, 6), "=day"))/B15))</f>
        <v>0</v>
      </c>
      <c r="D15" s="13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13" t="str">
        <f>IF(E15=0, 0, ((SUMIFS(INDEX(course_data, 0, 11), INDEX(course_data, 0, 3), "=201815", INDEX(course_data, 0, 6), "=ex_day"))/E15))</f>
        <v>0</v>
      </c>
      <c r="G15" s="13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13" t="str">
        <f>IF(H15=0, 0, ((SUMIFS(INDEX(course_data, 0, 11), INDEX(course_data, 0, 3), "=201815", INDEX(course_data, 0, 6), "=online"))/H15))</f>
        <v>0</v>
      </c>
      <c r="J15" s="13" t="str">
        <f>IF(H15=0, 0, ((SUMIFS(INDEX(course_data, 0, 13), INDEX(course_data, 0, 3), "=201815",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"=201820", INDEX(course_data, 0, 6), "=day")</f>
        <v>0</v>
      </c>
      <c r="C16" s="12" t="str">
        <f>IF(B16=0, 0, ((SUMIFS(INDEX(course_data, 0, 11), INDEX(course_data, 0, 3), "=201820", INDEX(course_data, 0, 6), "=day"))/B16))</f>
        <v>0</v>
      </c>
      <c r="D16" s="12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12" t="str">
        <f>IF(E16=0, 0, ((SUMIFS(INDEX(course_data, 0, 11), INDEX(course_data, 0, 3), "=201820", INDEX(course_data, 0, 6), "=ex_day"))/E16))</f>
        <v>0</v>
      </c>
      <c r="G16" s="12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12" t="str">
        <f>IF(H16=0, 0, ((SUMIFS(INDEX(course_data, 0, 11), INDEX(course_data, 0, 3), "=201820", INDEX(course_data, 0, 6), "=online"))/H16))</f>
        <v>0</v>
      </c>
      <c r="J16" s="12" t="str">
        <f>IF(H16=0, 0, ((SUMIFS(INDEX(course_data, 0, 13), INDEX(course_data, 0, 3), "=201820",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"=201830", INDEX(course_data, 0, 6), "=day")</f>
        <v>0</v>
      </c>
      <c r="C17" s="13" t="str">
        <f>IF(B17=0, 0, ((SUMIFS(INDEX(course_data, 0, 11), INDEX(course_data, 0, 3), "=201830", INDEX(course_data, 0, 6), "=day"))/B17))</f>
        <v>0</v>
      </c>
      <c r="D17" s="13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13" t="str">
        <f>IF(E17=0, 0, ((SUMIFS(INDEX(course_data, 0, 11), INDEX(course_data, 0, 3), "=201830", INDEX(course_data, 0, 6), "=ex_day"))/E17))</f>
        <v>0</v>
      </c>
      <c r="G17" s="13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13" t="str">
        <f>IF(H17=0, 0, ((SUMIFS(INDEX(course_data, 0, 11), INDEX(course_data, 0, 3), "=201830", INDEX(course_data, 0, 6), "=online"))/H17))</f>
        <v>0</v>
      </c>
      <c r="J17" s="13" t="str">
        <f>IF(H17=0, 0, ((SUMIFS(INDEX(course_data, 0, 13), INDEX(course_data, 0, 3), "=201830",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67</v>
      </c>
      <c r="C21" s="9" t="s">
        <v>68</v>
      </c>
      <c r="D21" s="9" t="s">
        <v>69</v>
      </c>
      <c r="E21" s="9" t="s">
        <v>67</v>
      </c>
      <c r="F21" s="9" t="s">
        <v>68</v>
      </c>
      <c r="G21" s="9" t="s">
        <v>69</v>
      </c>
      <c r="H21" s="9" t="s">
        <v>67</v>
      </c>
      <c r="I21" s="9" t="s">
        <v>68</v>
      </c>
      <c r="J21" s="9" t="s">
        <v>69</v>
      </c>
    </row>
    <row r="22" spans="1:10">
      <c r="A22" s="10" t="s">
        <v>57</v>
      </c>
      <c r="B22" s="11" t="str">
        <f>SUMIFS(INDEX(course_data, 0, 10), INDEX(course_data, 0, 1), "=2015-2016", INDEX(course_data, 0, 6), "=day")</f>
        <v>0</v>
      </c>
      <c r="C22" s="12" t="str">
        <f>IF(B22=0, 0, ((SUMIFS(INDEX(course_data, 0, 11), INDEX(course_data, 0, 1), "=2015-2016", INDEX(course_data, 0, 6), "=day"))/B22))</f>
        <v>0</v>
      </c>
      <c r="D22" s="12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12" t="str">
        <f>IF(E22=0, 0, ((SUMIFS(INDEX(course_data, 0, 11), INDEX(course_data, 0, 1), "=2015-2016", INDEX(course_data, 0, 6), "=ex_day"))/E22))</f>
        <v>0</v>
      </c>
      <c r="G22" s="12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12" t="str">
        <f>IF(H22=0, 0, ((SUMIFS(INDEX(course_data, 0, 11), INDEX(course_data, 0, 1), "=2015-2016", INDEX(course_data, 0, 6), "=online"))/H22))</f>
        <v>0</v>
      </c>
      <c r="J22" s="12" t="str">
        <f>IF(H22=0, 0, ((SUMIFS(INDEX(course_data, 0, 13), INDEX(course_data, 0, 1), "=2015-2016",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"=2016-2017", INDEX(course_data, 0, 6), "=day")</f>
        <v>0</v>
      </c>
      <c r="C23" s="13" t="str">
        <f>IF(B23=0, 0, ((SUMIFS(INDEX(course_data, 0, 11), INDEX(course_data, 0, 1), "=2016-2017", INDEX(course_data, 0, 6), "=day"))/B23))</f>
        <v>0</v>
      </c>
      <c r="D23" s="13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13" t="str">
        <f>IF(E23=0, 0, ((SUMIFS(INDEX(course_data, 0, 11), INDEX(course_data, 0, 1), "=2016-2017", INDEX(course_data, 0, 6), "=ex_day"))/E23))</f>
        <v>0</v>
      </c>
      <c r="G23" s="13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13" t="str">
        <f>IF(H23=0, 0, ((SUMIFS(INDEX(course_data, 0, 11), INDEX(course_data, 0, 1), "=2016-2017", INDEX(course_data, 0, 6), "=online"))/H23))</f>
        <v>0</v>
      </c>
      <c r="J23" s="13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12" t="str">
        <f>IF(B24=0, 0, ((SUMIFS(INDEX(course_data, 0, 11), INDEX(course_data, 0, 1), "=2017-2018", INDEX(course_data, 0, 6), "=day"))/B24))</f>
        <v>0</v>
      </c>
      <c r="D24" s="12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12" t="str">
        <f>IF(E24=0, 0, ((SUMIFS(INDEX(course_data, 0, 11), INDEX(course_data, 0, 1), "=2017-2018", INDEX(course_data, 0, 6), "=ex_day"))/E24))</f>
        <v>0</v>
      </c>
      <c r="G24" s="12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12" t="str">
        <f>IF(H24=0, 0, ((SUMIFS(INDEX(course_data, 0, 11), INDEX(course_data, 0, 1), "=2017-2018", INDEX(course_data, 0, 6), "=online"))/H24))</f>
        <v>0</v>
      </c>
      <c r="J24" s="12" t="str">
        <f>IF(H24=0, 0, ((SUMIFS(INDEX(course_data, 0, 13), INDEX(course_data, 0, 1), "=2017-2018",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70</v>
      </c>
      <c r="B35" s="18"/>
      <c r="C35" t="s">
        <v>71</v>
      </c>
      <c r="D35"/>
      <c r="E35"/>
      <c r="F35"/>
      <c r="G35"/>
      <c r="H35"/>
      <c r="I35"/>
      <c r="J35"/>
    </row>
    <row r="36" spans="1:10">
      <c r="A36" s="17" t="s">
        <v>72</v>
      </c>
      <c r="B36" s="18"/>
      <c r="C36" t="s">
        <v>73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VN&amp;RPrinted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76</v>
      </c>
      <c r="C4" s="9"/>
      <c r="D4" s="9"/>
      <c r="E4" s="9" t="s">
        <v>77</v>
      </c>
      <c r="F4" s="9"/>
      <c r="G4" s="9"/>
      <c r="H4" s="9" t="s">
        <v>78</v>
      </c>
      <c r="I4" s="9"/>
      <c r="J4" s="9"/>
      <c r="K4" s="9" t="s">
        <v>79</v>
      </c>
      <c r="L4" s="9"/>
      <c r="M4" s="9"/>
      <c r="N4" s="9" t="s">
        <v>80</v>
      </c>
      <c r="O4" s="9"/>
      <c r="P4" s="9"/>
    </row>
    <row r="5" spans="1:16">
      <c r="A5" s="9" t="s">
        <v>13</v>
      </c>
      <c r="B5" s="9" t="s">
        <v>81</v>
      </c>
      <c r="C5" s="9" t="s">
        <v>82</v>
      </c>
      <c r="D5" s="9" t="s">
        <v>83</v>
      </c>
      <c r="E5" s="9" t="s">
        <v>81</v>
      </c>
      <c r="F5" s="9" t="s">
        <v>82</v>
      </c>
      <c r="G5" s="9" t="s">
        <v>83</v>
      </c>
      <c r="H5" s="9" t="s">
        <v>81</v>
      </c>
      <c r="I5" s="9" t="s">
        <v>82</v>
      </c>
      <c r="J5" s="9" t="s">
        <v>83</v>
      </c>
      <c r="K5" s="9" t="s">
        <v>81</v>
      </c>
      <c r="L5" s="9" t="s">
        <v>82</v>
      </c>
      <c r="M5" s="9" t="s">
        <v>83</v>
      </c>
      <c r="N5" s="9" t="s">
        <v>81</v>
      </c>
      <c r="O5" s="9" t="s">
        <v>82</v>
      </c>
      <c r="P5" s="9" t="s">
        <v>83</v>
      </c>
    </row>
    <row r="6" spans="1:16">
      <c r="A6" s="10" t="s">
        <v>18</v>
      </c>
      <c r="B6" s="11">
        <v>0</v>
      </c>
      <c r="C6" s="12">
        <v>0</v>
      </c>
      <c r="D6" s="12">
        <v>0</v>
      </c>
      <c r="E6" s="11">
        <v>41</v>
      </c>
      <c r="F6" s="12">
        <v>0.9756098</v>
      </c>
      <c r="G6" s="12">
        <v>0.9756098</v>
      </c>
      <c r="H6" s="11">
        <v>0</v>
      </c>
      <c r="I6" s="12">
        <v>0</v>
      </c>
      <c r="J6" s="12">
        <v>0</v>
      </c>
      <c r="K6" s="11">
        <v>0</v>
      </c>
      <c r="L6" s="12">
        <v>0</v>
      </c>
      <c r="M6" s="12">
        <v>0</v>
      </c>
      <c r="N6" s="11">
        <v>15</v>
      </c>
      <c r="O6" s="12">
        <v>1</v>
      </c>
      <c r="P6" s="12">
        <v>1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</row>
    <row r="8" spans="1:16">
      <c r="A8" s="10" t="s">
        <v>20</v>
      </c>
      <c r="B8" s="11">
        <v>0</v>
      </c>
      <c r="C8" s="12">
        <v>0</v>
      </c>
      <c r="D8" s="12">
        <v>0</v>
      </c>
      <c r="E8" s="11">
        <v>25</v>
      </c>
      <c r="F8" s="12">
        <v>0.88</v>
      </c>
      <c r="G8" s="12">
        <v>0.92</v>
      </c>
      <c r="H8" s="11">
        <v>0</v>
      </c>
      <c r="I8" s="12">
        <v>0</v>
      </c>
      <c r="J8" s="12">
        <v>0</v>
      </c>
      <c r="K8" s="11">
        <v>0</v>
      </c>
      <c r="L8" s="12">
        <v>0</v>
      </c>
      <c r="M8" s="12">
        <v>0</v>
      </c>
      <c r="N8" s="11">
        <v>11</v>
      </c>
      <c r="O8" s="12">
        <v>0.9090909</v>
      </c>
      <c r="P8" s="12">
        <v>1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</row>
    <row r="10" spans="1:16">
      <c r="A10" s="10" t="s">
        <v>22</v>
      </c>
      <c r="B10" s="11">
        <v>0</v>
      </c>
      <c r="C10" s="12">
        <v>0</v>
      </c>
      <c r="D10" s="12">
        <v>0</v>
      </c>
      <c r="E10" s="11">
        <v>40</v>
      </c>
      <c r="F10" s="12">
        <v>0.8</v>
      </c>
      <c r="G10" s="12">
        <v>0.9</v>
      </c>
      <c r="H10" s="11">
        <v>0</v>
      </c>
      <c r="I10" s="12">
        <v>0</v>
      </c>
      <c r="J10" s="12">
        <v>0</v>
      </c>
      <c r="K10" s="11">
        <v>0</v>
      </c>
      <c r="L10" s="12">
        <v>0</v>
      </c>
      <c r="M10" s="12">
        <v>0</v>
      </c>
      <c r="N10" s="11">
        <v>44</v>
      </c>
      <c r="O10" s="12">
        <v>0.6590909</v>
      </c>
      <c r="P10" s="12">
        <v>0.7272727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</row>
    <row r="12" spans="1:16">
      <c r="A12" s="10" t="s">
        <v>24</v>
      </c>
      <c r="B12" s="11">
        <v>0</v>
      </c>
      <c r="C12" s="12">
        <v>0</v>
      </c>
      <c r="D12" s="12">
        <v>0</v>
      </c>
      <c r="E12" s="11">
        <v>23</v>
      </c>
      <c r="F12" s="12">
        <v>0.9130435</v>
      </c>
      <c r="G12" s="12">
        <v>0.9565217</v>
      </c>
      <c r="H12" s="11">
        <v>0</v>
      </c>
      <c r="I12" s="12">
        <v>0</v>
      </c>
      <c r="J12" s="12">
        <v>0</v>
      </c>
      <c r="K12" s="11">
        <v>0</v>
      </c>
      <c r="L12" s="12">
        <v>0</v>
      </c>
      <c r="M12" s="12">
        <v>0</v>
      </c>
      <c r="N12" s="11">
        <v>19</v>
      </c>
      <c r="O12" s="12">
        <v>0.8947368</v>
      </c>
      <c r="P12" s="12">
        <v>0.9473684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</row>
    <row r="14" spans="1:16">
      <c r="A14" s="10" t="s">
        <v>26</v>
      </c>
      <c r="B14" s="11">
        <v>0</v>
      </c>
      <c r="C14" s="12">
        <v>0</v>
      </c>
      <c r="D14" s="12">
        <v>0</v>
      </c>
      <c r="E14" s="11">
        <v>12</v>
      </c>
      <c r="F14" s="12">
        <v>0.9166667</v>
      </c>
      <c r="G14" s="12">
        <v>1</v>
      </c>
      <c r="H14" s="11">
        <v>0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9</v>
      </c>
      <c r="O14" s="12">
        <v>0.7777778</v>
      </c>
      <c r="P14" s="12">
        <v>0.8888889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</row>
    <row r="16" spans="1:16">
      <c r="A16" s="10" t="s">
        <v>28</v>
      </c>
      <c r="B16" s="11">
        <v>0</v>
      </c>
      <c r="C16" s="12">
        <v>0</v>
      </c>
      <c r="D16" s="12">
        <v>0</v>
      </c>
      <c r="E16" s="11">
        <v>43</v>
      </c>
      <c r="F16" s="12">
        <v>0.6511628</v>
      </c>
      <c r="G16" s="12">
        <v>0.6511628</v>
      </c>
      <c r="H16" s="11">
        <v>0</v>
      </c>
      <c r="I16" s="12">
        <v>0</v>
      </c>
      <c r="J16" s="12">
        <v>0</v>
      </c>
      <c r="K16" s="11">
        <v>0</v>
      </c>
      <c r="L16" s="12">
        <v>0</v>
      </c>
      <c r="M16" s="12">
        <v>0</v>
      </c>
      <c r="N16" s="11">
        <v>37</v>
      </c>
      <c r="O16" s="12">
        <v>0.5675676</v>
      </c>
      <c r="P16" s="12">
        <v>0.5945946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</row>
    <row r="18" spans="1:16">
      <c r="A18" s="14" t="s">
        <v>84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76</v>
      </c>
      <c r="C20" s="9"/>
      <c r="D20" s="9"/>
      <c r="E20" s="9" t="s">
        <v>77</v>
      </c>
      <c r="F20" s="9"/>
      <c r="G20" s="9"/>
      <c r="H20" s="9" t="s">
        <v>78</v>
      </c>
      <c r="I20" s="9"/>
      <c r="J20" s="9"/>
      <c r="K20" s="9" t="s">
        <v>79</v>
      </c>
      <c r="L20" s="9"/>
      <c r="M20" s="9"/>
      <c r="N20" s="9" t="s">
        <v>80</v>
      </c>
      <c r="O20" s="9"/>
      <c r="P20" s="9"/>
    </row>
    <row r="21" spans="1:16">
      <c r="A21" s="9" t="s">
        <v>31</v>
      </c>
      <c r="B21" s="9" t="s">
        <v>81</v>
      </c>
      <c r="C21" s="9" t="s">
        <v>82</v>
      </c>
      <c r="D21" s="9" t="s">
        <v>83</v>
      </c>
      <c r="E21" s="9" t="s">
        <v>81</v>
      </c>
      <c r="F21" s="9" t="s">
        <v>82</v>
      </c>
      <c r="G21" s="9" t="s">
        <v>83</v>
      </c>
      <c r="H21" s="9" t="s">
        <v>81</v>
      </c>
      <c r="I21" s="9" t="s">
        <v>82</v>
      </c>
      <c r="J21" s="9" t="s">
        <v>83</v>
      </c>
      <c r="K21" s="9" t="s">
        <v>81</v>
      </c>
      <c r="L21" s="9" t="s">
        <v>82</v>
      </c>
      <c r="M21" s="9" t="s">
        <v>83</v>
      </c>
      <c r="N21" s="9" t="s">
        <v>81</v>
      </c>
      <c r="O21" s="9" t="s">
        <v>82</v>
      </c>
      <c r="P21" s="9" t="s">
        <v>83</v>
      </c>
    </row>
    <row r="22" spans="1:16">
      <c r="A22" s="10" t="s">
        <v>57</v>
      </c>
      <c r="B22" s="11">
        <v>0</v>
      </c>
      <c r="C22" s="12">
        <v>0</v>
      </c>
      <c r="D22" s="12">
        <v>0</v>
      </c>
      <c r="E22" s="11">
        <v>66</v>
      </c>
      <c r="F22" s="12">
        <v>0.9393939</v>
      </c>
      <c r="G22" s="12">
        <v>0.9545455</v>
      </c>
      <c r="H22" s="11">
        <v>0</v>
      </c>
      <c r="I22" s="12">
        <v>0</v>
      </c>
      <c r="J22" s="12">
        <v>0</v>
      </c>
      <c r="K22" s="11">
        <v>0</v>
      </c>
      <c r="L22" s="12">
        <v>0</v>
      </c>
      <c r="M22" s="12">
        <v>0</v>
      </c>
      <c r="N22" s="11">
        <v>26</v>
      </c>
      <c r="O22" s="12">
        <v>0.9615385</v>
      </c>
      <c r="P22" s="12">
        <v>1</v>
      </c>
    </row>
    <row r="23" spans="1:16">
      <c r="A23" s="10" t="s">
        <v>58</v>
      </c>
      <c r="B23" s="10">
        <v>0</v>
      </c>
      <c r="C23" s="13">
        <v>0</v>
      </c>
      <c r="D23" s="13">
        <v>0</v>
      </c>
      <c r="E23" s="10">
        <v>63</v>
      </c>
      <c r="F23" s="13">
        <v>0.8412698</v>
      </c>
      <c r="G23" s="13">
        <v>0.9206349</v>
      </c>
      <c r="H23" s="10">
        <v>0</v>
      </c>
      <c r="I23" s="13">
        <v>0</v>
      </c>
      <c r="J23" s="13">
        <v>0</v>
      </c>
      <c r="K23" s="10">
        <v>0</v>
      </c>
      <c r="L23" s="13">
        <v>0</v>
      </c>
      <c r="M23" s="13">
        <v>0</v>
      </c>
      <c r="N23" s="10">
        <v>63</v>
      </c>
      <c r="O23" s="13">
        <v>0.7301587</v>
      </c>
      <c r="P23" s="13">
        <v>0.7936508</v>
      </c>
    </row>
    <row r="24" spans="1:16">
      <c r="A24" s="10" t="s">
        <v>1</v>
      </c>
      <c r="B24" s="11">
        <v>0</v>
      </c>
      <c r="C24" s="12">
        <v>0</v>
      </c>
      <c r="D24" s="12">
        <v>0</v>
      </c>
      <c r="E24" s="11">
        <v>55</v>
      </c>
      <c r="F24" s="12">
        <v>0.7090909</v>
      </c>
      <c r="G24" s="12">
        <v>0.7272727</v>
      </c>
      <c r="H24" s="11">
        <v>0</v>
      </c>
      <c r="I24" s="12">
        <v>0</v>
      </c>
      <c r="J24" s="12">
        <v>0</v>
      </c>
      <c r="K24" s="11">
        <v>0</v>
      </c>
      <c r="L24" s="12">
        <v>0</v>
      </c>
      <c r="M24" s="12">
        <v>0</v>
      </c>
      <c r="N24" s="11">
        <v>46</v>
      </c>
      <c r="O24" s="12">
        <v>0.6086957</v>
      </c>
      <c r="P24" s="12">
        <v>0.6521739</v>
      </c>
    </row>
    <row r="25" spans="1:16">
      <c r="A25" s="14" t="s">
        <v>84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  <c r="K25" s="15" t="str">
        <f>SUM(K22:K24)</f>
        <v>0</v>
      </c>
      <c r="L25" s="16" t="str">
        <f>IF(K25=0, 0, ((K22*L22)+(K23*L23)+(K24*L24))/K25)</f>
        <v>0</v>
      </c>
      <c r="M25" s="16" t="str">
        <f>IF(K25=0, 0, ((K22*M22)+(K23*M23)+(K24*M24))/K25)</f>
        <v>0</v>
      </c>
      <c r="N25" s="15" t="str">
        <f>SUM(N22:N24)</f>
        <v>0</v>
      </c>
      <c r="O25" s="16" t="str">
        <f>IF(N25=0, 0, ((N22*O22)+(N23*O23)+(N24*O24))/N25)</f>
        <v>0</v>
      </c>
      <c r="P25" s="16" t="str">
        <f>IF(N25=0, 0, ((N22*P22)+(N23*P23)+(N24*P24))/N25)</f>
        <v>0</v>
      </c>
    </row>
    <row r="28" spans="1:16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30" spans="1:16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70</v>
      </c>
      <c r="B32" s="18"/>
      <c r="C32" t="s">
        <v>85</v>
      </c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>
      <c r="A33" s="17" t="s">
        <v>72</v>
      </c>
      <c r="B33" s="18"/>
      <c r="C33" t="s">
        <v>73</v>
      </c>
      <c r="D33"/>
      <c r="E33"/>
      <c r="F33"/>
      <c r="G33"/>
      <c r="H33"/>
      <c r="I33"/>
      <c r="J33"/>
      <c r="K33"/>
      <c r="L33"/>
      <c r="M33"/>
      <c r="N33"/>
      <c r="O33"/>
      <c r="P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8:P28"/>
    <mergeCell ref="A30:B30"/>
    <mergeCell ref="C30:P30"/>
    <mergeCell ref="A31:B31"/>
    <mergeCell ref="C31:P31"/>
    <mergeCell ref="A32:B32"/>
    <mergeCell ref="C32:P32"/>
    <mergeCell ref="A33:B33"/>
    <mergeCell ref="C33:P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VN&amp;RPrinted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87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88</v>
      </c>
      <c r="C4" s="9"/>
      <c r="D4" s="9"/>
      <c r="E4" s="9" t="s">
        <v>89</v>
      </c>
      <c r="F4" s="9"/>
      <c r="G4" s="9"/>
      <c r="H4" s="9" t="s">
        <v>90</v>
      </c>
      <c r="I4" s="9"/>
      <c r="J4" s="9"/>
      <c r="K4" s="9" t="s">
        <v>91</v>
      </c>
      <c r="L4" s="9"/>
      <c r="M4" s="9"/>
      <c r="N4" s="9" t="s">
        <v>92</v>
      </c>
      <c r="O4" s="9"/>
      <c r="P4" s="9"/>
      <c r="Q4" s="9" t="s">
        <v>93</v>
      </c>
      <c r="R4" s="9"/>
      <c r="S4" s="9"/>
      <c r="T4" s="9" t="s">
        <v>94</v>
      </c>
      <c r="U4" s="9"/>
      <c r="V4" s="9"/>
    </row>
    <row r="5" spans="1:22">
      <c r="A5" s="9" t="s">
        <v>13</v>
      </c>
      <c r="B5" s="9" t="s">
        <v>81</v>
      </c>
      <c r="C5" s="9" t="s">
        <v>82</v>
      </c>
      <c r="D5" s="9" t="s">
        <v>83</v>
      </c>
      <c r="E5" s="9" t="s">
        <v>81</v>
      </c>
      <c r="F5" s="9" t="s">
        <v>82</v>
      </c>
      <c r="G5" s="9" t="s">
        <v>83</v>
      </c>
      <c r="H5" s="9" t="s">
        <v>81</v>
      </c>
      <c r="I5" s="9" t="s">
        <v>82</v>
      </c>
      <c r="J5" s="9" t="s">
        <v>83</v>
      </c>
      <c r="K5" s="9" t="s">
        <v>81</v>
      </c>
      <c r="L5" s="9" t="s">
        <v>82</v>
      </c>
      <c r="M5" s="9" t="s">
        <v>83</v>
      </c>
      <c r="N5" s="9" t="s">
        <v>81</v>
      </c>
      <c r="O5" s="9" t="s">
        <v>82</v>
      </c>
      <c r="P5" s="9" t="s">
        <v>83</v>
      </c>
      <c r="Q5" s="9" t="s">
        <v>81</v>
      </c>
      <c r="R5" s="9" t="s">
        <v>82</v>
      </c>
      <c r="S5" s="9" t="s">
        <v>83</v>
      </c>
      <c r="T5" s="9" t="s">
        <v>81</v>
      </c>
      <c r="U5" s="9" t="s">
        <v>82</v>
      </c>
      <c r="V5" s="9" t="s">
        <v>83</v>
      </c>
    </row>
    <row r="6" spans="1:22">
      <c r="A6" s="10" t="s">
        <v>18</v>
      </c>
      <c r="B6" s="11">
        <v>0</v>
      </c>
      <c r="C6" s="12">
        <v>0</v>
      </c>
      <c r="D6" s="12">
        <v>0</v>
      </c>
      <c r="E6" s="11">
        <v>6</v>
      </c>
      <c r="F6" s="12">
        <v>1</v>
      </c>
      <c r="G6" s="12">
        <v>1</v>
      </c>
      <c r="H6" s="11">
        <v>29</v>
      </c>
      <c r="I6" s="12">
        <v>0.9655172</v>
      </c>
      <c r="J6" s="12">
        <v>0.9655172</v>
      </c>
      <c r="K6" s="11">
        <v>9</v>
      </c>
      <c r="L6" s="12">
        <v>1</v>
      </c>
      <c r="M6" s="12">
        <v>1</v>
      </c>
      <c r="N6" s="11">
        <v>9</v>
      </c>
      <c r="O6" s="12">
        <v>1</v>
      </c>
      <c r="P6" s="12">
        <v>1</v>
      </c>
      <c r="Q6" s="11">
        <v>3</v>
      </c>
      <c r="R6" s="12">
        <v>1</v>
      </c>
      <c r="S6" s="12">
        <v>1</v>
      </c>
      <c r="T6" s="11">
        <v>0</v>
      </c>
      <c r="U6" s="12">
        <v>0</v>
      </c>
      <c r="V6" s="12">
        <v>0</v>
      </c>
    </row>
    <row r="7" spans="1:22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  <c r="Q7" s="10">
        <v>0</v>
      </c>
      <c r="R7" s="13">
        <v>0</v>
      </c>
      <c r="S7" s="13">
        <v>0</v>
      </c>
      <c r="T7" s="10">
        <v>0</v>
      </c>
      <c r="U7" s="13">
        <v>0</v>
      </c>
      <c r="V7" s="13">
        <v>0</v>
      </c>
    </row>
    <row r="8" spans="1:22">
      <c r="A8" s="10" t="s">
        <v>20</v>
      </c>
      <c r="B8" s="11">
        <v>0</v>
      </c>
      <c r="C8" s="12">
        <v>0</v>
      </c>
      <c r="D8" s="12">
        <v>0</v>
      </c>
      <c r="E8" s="11">
        <v>2</v>
      </c>
      <c r="F8" s="12">
        <v>1</v>
      </c>
      <c r="G8" s="12">
        <v>1</v>
      </c>
      <c r="H8" s="11">
        <v>18</v>
      </c>
      <c r="I8" s="12">
        <v>0.8888889</v>
      </c>
      <c r="J8" s="12">
        <v>0.9444444</v>
      </c>
      <c r="K8" s="11">
        <v>8</v>
      </c>
      <c r="L8" s="12">
        <v>0.75</v>
      </c>
      <c r="M8" s="12">
        <v>0.875</v>
      </c>
      <c r="N8" s="11">
        <v>4</v>
      </c>
      <c r="O8" s="12">
        <v>1</v>
      </c>
      <c r="P8" s="12">
        <v>1</v>
      </c>
      <c r="Q8" s="11">
        <v>4</v>
      </c>
      <c r="R8" s="12">
        <v>1</v>
      </c>
      <c r="S8" s="12">
        <v>1</v>
      </c>
      <c r="T8" s="11">
        <v>0</v>
      </c>
      <c r="U8" s="12">
        <v>0</v>
      </c>
      <c r="V8" s="12">
        <v>0</v>
      </c>
    </row>
    <row r="9" spans="1:22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  <c r="Q9" s="10">
        <v>0</v>
      </c>
      <c r="R9" s="13">
        <v>0</v>
      </c>
      <c r="S9" s="13">
        <v>0</v>
      </c>
      <c r="T9" s="10">
        <v>0</v>
      </c>
      <c r="U9" s="13">
        <v>0</v>
      </c>
      <c r="V9" s="13">
        <v>0</v>
      </c>
    </row>
    <row r="10" spans="1:22">
      <c r="A10" s="10" t="s">
        <v>22</v>
      </c>
      <c r="B10" s="11">
        <v>0</v>
      </c>
      <c r="C10" s="12">
        <v>0</v>
      </c>
      <c r="D10" s="12">
        <v>0</v>
      </c>
      <c r="E10" s="11">
        <v>15</v>
      </c>
      <c r="F10" s="12">
        <v>0.8</v>
      </c>
      <c r="G10" s="12">
        <v>0.8</v>
      </c>
      <c r="H10" s="11">
        <v>46</v>
      </c>
      <c r="I10" s="12">
        <v>0.8695652</v>
      </c>
      <c r="J10" s="12">
        <v>0.8695652</v>
      </c>
      <c r="K10" s="11">
        <v>16</v>
      </c>
      <c r="L10" s="12">
        <v>0.5625</v>
      </c>
      <c r="M10" s="12">
        <v>1</v>
      </c>
      <c r="N10" s="11">
        <v>4</v>
      </c>
      <c r="O10" s="12">
        <v>0</v>
      </c>
      <c r="P10" s="12">
        <v>0</v>
      </c>
      <c r="Q10" s="11">
        <v>3</v>
      </c>
      <c r="R10" s="12">
        <v>0</v>
      </c>
      <c r="S10" s="12">
        <v>0</v>
      </c>
      <c r="T10" s="11">
        <v>0</v>
      </c>
      <c r="U10" s="12">
        <v>0</v>
      </c>
      <c r="V10" s="12">
        <v>0</v>
      </c>
    </row>
    <row r="11" spans="1:22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  <c r="Q11" s="10">
        <v>0</v>
      </c>
      <c r="R11" s="13">
        <v>0</v>
      </c>
      <c r="S11" s="13">
        <v>0</v>
      </c>
      <c r="T11" s="10">
        <v>0</v>
      </c>
      <c r="U11" s="13">
        <v>0</v>
      </c>
      <c r="V11" s="13">
        <v>0</v>
      </c>
    </row>
    <row r="12" spans="1:22">
      <c r="A12" s="10" t="s">
        <v>24</v>
      </c>
      <c r="B12" s="11">
        <v>0</v>
      </c>
      <c r="C12" s="12">
        <v>0</v>
      </c>
      <c r="D12" s="12">
        <v>0</v>
      </c>
      <c r="E12" s="11">
        <v>9</v>
      </c>
      <c r="F12" s="12">
        <v>1</v>
      </c>
      <c r="G12" s="12">
        <v>1</v>
      </c>
      <c r="H12" s="11">
        <v>28</v>
      </c>
      <c r="I12" s="12">
        <v>0.8928571</v>
      </c>
      <c r="J12" s="12">
        <v>0.9285714</v>
      </c>
      <c r="K12" s="11">
        <v>3</v>
      </c>
      <c r="L12" s="12">
        <v>1</v>
      </c>
      <c r="M12" s="12">
        <v>1</v>
      </c>
      <c r="N12" s="11">
        <v>2</v>
      </c>
      <c r="O12" s="12">
        <v>0.5</v>
      </c>
      <c r="P12" s="12">
        <v>1</v>
      </c>
      <c r="Q12" s="11">
        <v>0</v>
      </c>
      <c r="R12" s="12">
        <v>0</v>
      </c>
      <c r="S12" s="12">
        <v>0</v>
      </c>
      <c r="T12" s="11">
        <v>0</v>
      </c>
      <c r="U12" s="12">
        <v>0</v>
      </c>
      <c r="V12" s="12">
        <v>0</v>
      </c>
    </row>
    <row r="13" spans="1:22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  <c r="Q13" s="10">
        <v>0</v>
      </c>
      <c r="R13" s="13">
        <v>0</v>
      </c>
      <c r="S13" s="13">
        <v>0</v>
      </c>
      <c r="T13" s="10">
        <v>0</v>
      </c>
      <c r="U13" s="13">
        <v>0</v>
      </c>
      <c r="V13" s="13">
        <v>0</v>
      </c>
    </row>
    <row r="14" spans="1:22">
      <c r="A14" s="10" t="s">
        <v>26</v>
      </c>
      <c r="B14" s="11">
        <v>0</v>
      </c>
      <c r="C14" s="12">
        <v>0</v>
      </c>
      <c r="D14" s="12">
        <v>0</v>
      </c>
      <c r="E14" s="11">
        <v>4</v>
      </c>
      <c r="F14" s="12">
        <v>1</v>
      </c>
      <c r="G14" s="12">
        <v>1</v>
      </c>
      <c r="H14" s="11">
        <v>12</v>
      </c>
      <c r="I14" s="12">
        <v>0.8333333</v>
      </c>
      <c r="J14" s="12">
        <v>1</v>
      </c>
      <c r="K14" s="11">
        <v>5</v>
      </c>
      <c r="L14" s="12">
        <v>0.8</v>
      </c>
      <c r="M14" s="12">
        <v>0.8</v>
      </c>
      <c r="N14" s="11">
        <v>0</v>
      </c>
      <c r="O14" s="12">
        <v>0</v>
      </c>
      <c r="P14" s="12">
        <v>0</v>
      </c>
      <c r="Q14" s="11">
        <v>0</v>
      </c>
      <c r="R14" s="12">
        <v>0</v>
      </c>
      <c r="S14" s="12">
        <v>0</v>
      </c>
      <c r="T14" s="11">
        <v>0</v>
      </c>
      <c r="U14" s="12">
        <v>0</v>
      </c>
      <c r="V14" s="12">
        <v>0</v>
      </c>
    </row>
    <row r="15" spans="1:22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  <c r="Q15" s="10">
        <v>0</v>
      </c>
      <c r="R15" s="13">
        <v>0</v>
      </c>
      <c r="S15" s="13">
        <v>0</v>
      </c>
      <c r="T15" s="10">
        <v>0</v>
      </c>
      <c r="U15" s="13">
        <v>0</v>
      </c>
      <c r="V15" s="13">
        <v>0</v>
      </c>
    </row>
    <row r="16" spans="1:22">
      <c r="A16" s="10" t="s">
        <v>28</v>
      </c>
      <c r="B16" s="11">
        <v>0</v>
      </c>
      <c r="C16" s="12">
        <v>0</v>
      </c>
      <c r="D16" s="12">
        <v>0</v>
      </c>
      <c r="E16" s="11">
        <v>39</v>
      </c>
      <c r="F16" s="12">
        <v>0.6153846</v>
      </c>
      <c r="G16" s="12">
        <v>0.6153846</v>
      </c>
      <c r="H16" s="11">
        <v>22</v>
      </c>
      <c r="I16" s="12">
        <v>0.7272727</v>
      </c>
      <c r="J16" s="12">
        <v>0.7727273</v>
      </c>
      <c r="K16" s="11">
        <v>3</v>
      </c>
      <c r="L16" s="12">
        <v>0</v>
      </c>
      <c r="M16" s="12">
        <v>0</v>
      </c>
      <c r="N16" s="11">
        <v>12</v>
      </c>
      <c r="O16" s="12">
        <v>0.4166667</v>
      </c>
      <c r="P16" s="12">
        <v>0.4166667</v>
      </c>
      <c r="Q16" s="11">
        <v>4</v>
      </c>
      <c r="R16" s="12">
        <v>1</v>
      </c>
      <c r="S16" s="12">
        <v>1</v>
      </c>
      <c r="T16" s="11">
        <v>0</v>
      </c>
      <c r="U16" s="12">
        <v>0</v>
      </c>
      <c r="V16" s="12">
        <v>0</v>
      </c>
    </row>
    <row r="17" spans="1:22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  <c r="Q17" s="10">
        <v>0</v>
      </c>
      <c r="R17" s="13">
        <v>0</v>
      </c>
      <c r="S17" s="13">
        <v>0</v>
      </c>
      <c r="T17" s="10">
        <v>0</v>
      </c>
      <c r="U17" s="13">
        <v>0</v>
      </c>
      <c r="V17" s="13">
        <v>0</v>
      </c>
    </row>
    <row r="18" spans="1:22">
      <c r="A18" s="14" t="s">
        <v>84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88</v>
      </c>
      <c r="C20" s="9"/>
      <c r="D20" s="9"/>
      <c r="E20" s="9" t="s">
        <v>89</v>
      </c>
      <c r="F20" s="9"/>
      <c r="G20" s="9"/>
      <c r="H20" s="9" t="s">
        <v>90</v>
      </c>
      <c r="I20" s="9"/>
      <c r="J20" s="9"/>
      <c r="K20" s="9" t="s">
        <v>91</v>
      </c>
      <c r="L20" s="9"/>
      <c r="M20" s="9"/>
      <c r="N20" s="9" t="s">
        <v>92</v>
      </c>
      <c r="O20" s="9"/>
      <c r="P20" s="9"/>
      <c r="Q20" s="9" t="s">
        <v>93</v>
      </c>
      <c r="R20" s="9"/>
      <c r="S20" s="9"/>
      <c r="T20" s="9" t="s">
        <v>94</v>
      </c>
      <c r="U20" s="9"/>
      <c r="V20" s="9"/>
    </row>
    <row r="21" spans="1:22">
      <c r="A21" s="9" t="s">
        <v>31</v>
      </c>
      <c r="B21" s="9" t="s">
        <v>81</v>
      </c>
      <c r="C21" s="9" t="s">
        <v>82</v>
      </c>
      <c r="D21" s="9" t="s">
        <v>83</v>
      </c>
      <c r="E21" s="9" t="s">
        <v>81</v>
      </c>
      <c r="F21" s="9" t="s">
        <v>82</v>
      </c>
      <c r="G21" s="9" t="s">
        <v>83</v>
      </c>
      <c r="H21" s="9" t="s">
        <v>81</v>
      </c>
      <c r="I21" s="9" t="s">
        <v>82</v>
      </c>
      <c r="J21" s="9" t="s">
        <v>83</v>
      </c>
      <c r="K21" s="9" t="s">
        <v>81</v>
      </c>
      <c r="L21" s="9" t="s">
        <v>82</v>
      </c>
      <c r="M21" s="9" t="s">
        <v>83</v>
      </c>
      <c r="N21" s="9" t="s">
        <v>81</v>
      </c>
      <c r="O21" s="9" t="s">
        <v>82</v>
      </c>
      <c r="P21" s="9" t="s">
        <v>83</v>
      </c>
      <c r="Q21" s="9" t="s">
        <v>81</v>
      </c>
      <c r="R21" s="9" t="s">
        <v>82</v>
      </c>
      <c r="S21" s="9" t="s">
        <v>83</v>
      </c>
      <c r="T21" s="9" t="s">
        <v>81</v>
      </c>
      <c r="U21" s="9" t="s">
        <v>82</v>
      </c>
      <c r="V21" s="9" t="s">
        <v>83</v>
      </c>
    </row>
    <row r="22" spans="1:22">
      <c r="A22" s="10" t="s">
        <v>57</v>
      </c>
      <c r="B22" s="11">
        <v>0</v>
      </c>
      <c r="C22" s="12">
        <v>0</v>
      </c>
      <c r="D22" s="12">
        <v>0</v>
      </c>
      <c r="E22" s="11">
        <v>8</v>
      </c>
      <c r="F22" s="12">
        <v>1</v>
      </c>
      <c r="G22" s="12">
        <v>1</v>
      </c>
      <c r="H22" s="11">
        <v>47</v>
      </c>
      <c r="I22" s="12">
        <v>0.9361702</v>
      </c>
      <c r="J22" s="12">
        <v>0.9574468</v>
      </c>
      <c r="K22" s="11">
        <v>17</v>
      </c>
      <c r="L22" s="12">
        <v>0.8823529</v>
      </c>
      <c r="M22" s="12">
        <v>0.9411765</v>
      </c>
      <c r="N22" s="11">
        <v>13</v>
      </c>
      <c r="O22" s="12">
        <v>1</v>
      </c>
      <c r="P22" s="12">
        <v>1</v>
      </c>
      <c r="Q22" s="11">
        <v>7</v>
      </c>
      <c r="R22" s="12">
        <v>1</v>
      </c>
      <c r="S22" s="12">
        <v>1</v>
      </c>
      <c r="T22" s="11">
        <v>0</v>
      </c>
      <c r="U22" s="12">
        <v>0</v>
      </c>
      <c r="V22" s="12">
        <v>0</v>
      </c>
    </row>
    <row r="23" spans="1:22">
      <c r="A23" s="10" t="s">
        <v>58</v>
      </c>
      <c r="B23" s="10">
        <v>0</v>
      </c>
      <c r="C23" s="13">
        <v>0</v>
      </c>
      <c r="D23" s="13">
        <v>0</v>
      </c>
      <c r="E23" s="10">
        <v>24</v>
      </c>
      <c r="F23" s="13">
        <v>0.875</v>
      </c>
      <c r="G23" s="13">
        <v>0.875</v>
      </c>
      <c r="H23" s="10">
        <v>74</v>
      </c>
      <c r="I23" s="13">
        <v>0.8783784</v>
      </c>
      <c r="J23" s="13">
        <v>0.8918919</v>
      </c>
      <c r="K23" s="10">
        <v>19</v>
      </c>
      <c r="L23" s="13">
        <v>0.6315789</v>
      </c>
      <c r="M23" s="13">
        <v>1</v>
      </c>
      <c r="N23" s="10">
        <v>6</v>
      </c>
      <c r="O23" s="13">
        <v>0.1666667</v>
      </c>
      <c r="P23" s="13">
        <v>0.3333333</v>
      </c>
      <c r="Q23" s="10">
        <v>3</v>
      </c>
      <c r="R23" s="13">
        <v>0</v>
      </c>
      <c r="S23" s="13">
        <v>0</v>
      </c>
      <c r="T23" s="10">
        <v>0</v>
      </c>
      <c r="U23" s="13">
        <v>0</v>
      </c>
      <c r="V23" s="13">
        <v>0</v>
      </c>
    </row>
    <row r="24" spans="1:22">
      <c r="A24" s="10" t="s">
        <v>1</v>
      </c>
      <c r="B24" s="11">
        <v>0</v>
      </c>
      <c r="C24" s="12">
        <v>0</v>
      </c>
      <c r="D24" s="12">
        <v>0</v>
      </c>
      <c r="E24" s="11">
        <v>43</v>
      </c>
      <c r="F24" s="12">
        <v>0.6511628</v>
      </c>
      <c r="G24" s="12">
        <v>0.6511628</v>
      </c>
      <c r="H24" s="11">
        <v>34</v>
      </c>
      <c r="I24" s="12">
        <v>0.7647059</v>
      </c>
      <c r="J24" s="12">
        <v>0.8529412</v>
      </c>
      <c r="K24" s="11">
        <v>8</v>
      </c>
      <c r="L24" s="12">
        <v>0.5</v>
      </c>
      <c r="M24" s="12">
        <v>0.5</v>
      </c>
      <c r="N24" s="11">
        <v>12</v>
      </c>
      <c r="O24" s="12">
        <v>0.4166667</v>
      </c>
      <c r="P24" s="12">
        <v>0.4166667</v>
      </c>
      <c r="Q24" s="11">
        <v>4</v>
      </c>
      <c r="R24" s="12">
        <v>1</v>
      </c>
      <c r="S24" s="12">
        <v>1</v>
      </c>
      <c r="T24" s="11">
        <v>0</v>
      </c>
      <c r="U24" s="12">
        <v>0</v>
      </c>
      <c r="V24" s="12">
        <v>0</v>
      </c>
    </row>
    <row r="25" spans="1:22">
      <c r="A25" s="14" t="s">
        <v>84</v>
      </c>
      <c r="B25" s="15" t="str">
        <f>SUM(B22:B24)</f>
        <v>0</v>
      </c>
      <c r="C25" s="16" t="str">
        <f>IF(B25=0, "", ((B22*C22)+(B23*C23)+(B24*C24))/B25)</f>
        <v>0</v>
      </c>
      <c r="D25" s="16" t="str">
        <f>IF(B25=0, "", ((B22*D22)+(B23*D23)+(B24*D24))/B25)</f>
        <v>0</v>
      </c>
      <c r="E25" s="15" t="str">
        <f>SUM(E22:E24)</f>
        <v>0</v>
      </c>
      <c r="F25" s="16" t="str">
        <f>IF(E25=0, "", ((E22*F22)+(E23*F23)+(E24*F24))/E25)</f>
        <v>0</v>
      </c>
      <c r="G25" s="16" t="str">
        <f>IF(E25=0, "", ((E22*G22)+(E23*G23)+(E24*G24))/E25)</f>
        <v>0</v>
      </c>
      <c r="H25" s="15" t="str">
        <f>SUM(H22:H24)</f>
        <v>0</v>
      </c>
      <c r="I25" s="16" t="str">
        <f>IF(H25=0, "", ((H22*I22)+(H23*I23)+(H24*I24))/H25)</f>
        <v>0</v>
      </c>
      <c r="J25" s="16" t="str">
        <f>IF(H25=0, "", ((H22*J22)+(H23*J23)+(H24*J24))/H25)</f>
        <v>0</v>
      </c>
      <c r="K25" s="15" t="str">
        <f>SUM(K22:K24)</f>
        <v>0</v>
      </c>
      <c r="L25" s="16" t="str">
        <f>IF(K25=0, "", ((K22*L22)+(K23*L23)+(K24*L24))/K25)</f>
        <v>0</v>
      </c>
      <c r="M25" s="16" t="str">
        <f>IF(K25=0, "", ((K22*M22)+(K23*M23)+(K24*M24))/K25)</f>
        <v>0</v>
      </c>
      <c r="N25" s="15" t="str">
        <f>SUM(N22:N24)</f>
        <v>0</v>
      </c>
      <c r="O25" s="16" t="str">
        <f>IF(N25=0, "", ((N22*O22)+(N23*O23)+(N24*O24))/N25)</f>
        <v>0</v>
      </c>
      <c r="P25" s="16" t="str">
        <f>IF(N25=0, "", ((N22*P22)+(N23*P23)+(N24*P24))/N25)</f>
        <v>0</v>
      </c>
      <c r="Q25" s="15" t="str">
        <f>SUM(Q22:Q24)</f>
        <v>0</v>
      </c>
      <c r="R25" s="16" t="str">
        <f>IF(Q25=0, "", ((Q22*R22)+(Q23*R23)+(Q24*R24))/Q25)</f>
        <v>0</v>
      </c>
      <c r="S25" s="16" t="str">
        <f>IF(Q25=0, "", ((Q22*S22)+(Q23*S23)+(Q24*S24))/Q25)</f>
        <v>0</v>
      </c>
      <c r="T25" s="15" t="str">
        <f>SUM(T22:T24)</f>
        <v>0</v>
      </c>
      <c r="U25" s="16" t="str">
        <f>IF(T25=0, "", ((T22*U22)+(T23*U23)+(T24*U24))/T25)</f>
        <v>0</v>
      </c>
      <c r="V25" s="16" t="str">
        <f>IF(T25=0, "", ((T22*V22)+(T23*V23)+(T24*V24))/T25)</f>
        <v>0</v>
      </c>
    </row>
    <row r="28" spans="1:22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30" spans="1:22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70</v>
      </c>
      <c r="B32" s="18"/>
      <c r="C32" t="s">
        <v>85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>
      <c r="A33" s="17" t="s">
        <v>72</v>
      </c>
      <c r="B33" s="18"/>
      <c r="C33" t="s">
        <v>73</v>
      </c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8:V28"/>
    <mergeCell ref="A30:B30"/>
    <mergeCell ref="C30:V30"/>
    <mergeCell ref="A31:B31"/>
    <mergeCell ref="C31:V31"/>
    <mergeCell ref="A32:B32"/>
    <mergeCell ref="C32:V32"/>
    <mergeCell ref="A33:B33"/>
    <mergeCell ref="C33:V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VN&amp;RPrinted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95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96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97</v>
      </c>
      <c r="C4" s="9"/>
      <c r="D4" s="9"/>
      <c r="E4" s="9" t="s">
        <v>98</v>
      </c>
      <c r="F4" s="9"/>
      <c r="G4" s="9"/>
      <c r="H4" s="9" t="s">
        <v>99</v>
      </c>
      <c r="I4" s="9"/>
      <c r="J4" s="9"/>
    </row>
    <row r="5" spans="1:10">
      <c r="A5" s="9" t="s">
        <v>13</v>
      </c>
      <c r="B5" s="9" t="s">
        <v>81</v>
      </c>
      <c r="C5" s="9" t="s">
        <v>82</v>
      </c>
      <c r="D5" s="9" t="s">
        <v>83</v>
      </c>
      <c r="E5" s="9" t="s">
        <v>81</v>
      </c>
      <c r="F5" s="9" t="s">
        <v>82</v>
      </c>
      <c r="G5" s="9" t="s">
        <v>83</v>
      </c>
      <c r="H5" s="9" t="s">
        <v>81</v>
      </c>
      <c r="I5" s="9" t="s">
        <v>82</v>
      </c>
      <c r="J5" s="9" t="s">
        <v>83</v>
      </c>
    </row>
    <row r="6" spans="1:10">
      <c r="A6" s="10" t="s">
        <v>18</v>
      </c>
      <c r="B6" s="11">
        <v>54</v>
      </c>
      <c r="C6" s="12">
        <v>0.9814815</v>
      </c>
      <c r="D6" s="12">
        <v>0.9814815</v>
      </c>
      <c r="E6" s="11">
        <v>2</v>
      </c>
      <c r="F6" s="12">
        <v>1</v>
      </c>
      <c r="G6" s="12">
        <v>1</v>
      </c>
      <c r="H6" s="11">
        <v>0</v>
      </c>
      <c r="I6" s="12">
        <v>0</v>
      </c>
      <c r="J6" s="12">
        <v>0</v>
      </c>
    </row>
    <row r="7" spans="1:10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</row>
    <row r="8" spans="1:10">
      <c r="A8" s="10" t="s">
        <v>20</v>
      </c>
      <c r="B8" s="11">
        <v>34</v>
      </c>
      <c r="C8" s="12">
        <v>0.8823529</v>
      </c>
      <c r="D8" s="12">
        <v>0.9411765</v>
      </c>
      <c r="E8" s="11">
        <v>2</v>
      </c>
      <c r="F8" s="12">
        <v>1</v>
      </c>
      <c r="G8" s="12">
        <v>1</v>
      </c>
      <c r="H8" s="11">
        <v>0</v>
      </c>
      <c r="I8" s="12">
        <v>0</v>
      </c>
      <c r="J8" s="12">
        <v>0</v>
      </c>
    </row>
    <row r="9" spans="1:10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</row>
    <row r="10" spans="1:10">
      <c r="A10" s="10" t="s">
        <v>22</v>
      </c>
      <c r="B10" s="11">
        <v>64</v>
      </c>
      <c r="C10" s="12">
        <v>0.75</v>
      </c>
      <c r="D10" s="12">
        <v>0.8125</v>
      </c>
      <c r="E10" s="11">
        <v>16</v>
      </c>
      <c r="F10" s="12">
        <v>0.8125</v>
      </c>
      <c r="G10" s="12">
        <v>1</v>
      </c>
      <c r="H10" s="11">
        <v>4</v>
      </c>
      <c r="I10" s="12">
        <v>0</v>
      </c>
      <c r="J10" s="12">
        <v>0</v>
      </c>
    </row>
    <row r="11" spans="1:10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</row>
    <row r="12" spans="1:10">
      <c r="A12" s="10" t="s">
        <v>24</v>
      </c>
      <c r="B12" s="11">
        <v>34</v>
      </c>
      <c r="C12" s="12">
        <v>0.9117647</v>
      </c>
      <c r="D12" s="12">
        <v>0.9411765</v>
      </c>
      <c r="E12" s="11">
        <v>8</v>
      </c>
      <c r="F12" s="12">
        <v>0.875</v>
      </c>
      <c r="G12" s="12">
        <v>1</v>
      </c>
      <c r="H12" s="11">
        <v>0</v>
      </c>
      <c r="I12" s="12">
        <v>0</v>
      </c>
      <c r="J12" s="12">
        <v>0</v>
      </c>
    </row>
    <row r="13" spans="1:10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</row>
    <row r="14" spans="1:10">
      <c r="A14" s="10" t="s">
        <v>26</v>
      </c>
      <c r="B14" s="11">
        <v>17</v>
      </c>
      <c r="C14" s="12">
        <v>0.8235294</v>
      </c>
      <c r="D14" s="12">
        <v>0.9411765</v>
      </c>
      <c r="E14" s="11">
        <v>4</v>
      </c>
      <c r="F14" s="12">
        <v>1</v>
      </c>
      <c r="G14" s="12">
        <v>1</v>
      </c>
      <c r="H14" s="11">
        <v>0</v>
      </c>
      <c r="I14" s="12">
        <v>0</v>
      </c>
      <c r="J14" s="12">
        <v>0</v>
      </c>
    </row>
    <row r="15" spans="1:10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</row>
    <row r="16" spans="1:10">
      <c r="A16" s="10" t="s">
        <v>28</v>
      </c>
      <c r="B16" s="11">
        <v>68</v>
      </c>
      <c r="C16" s="12">
        <v>0.5882353</v>
      </c>
      <c r="D16" s="12">
        <v>0.5882353</v>
      </c>
      <c r="E16" s="11">
        <v>12</v>
      </c>
      <c r="F16" s="12">
        <v>0.75</v>
      </c>
      <c r="G16" s="12">
        <v>0.8333333</v>
      </c>
      <c r="H16" s="11">
        <v>0</v>
      </c>
      <c r="I16" s="12">
        <v>0</v>
      </c>
      <c r="J16" s="12">
        <v>0</v>
      </c>
    </row>
    <row r="17" spans="1:10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</row>
    <row r="18" spans="1:10">
      <c r="A18" s="14" t="s">
        <v>84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97</v>
      </c>
      <c r="C20" s="9"/>
      <c r="D20" s="9"/>
      <c r="E20" s="9" t="s">
        <v>98</v>
      </c>
      <c r="F20" s="9"/>
      <c r="G20" s="9"/>
      <c r="H20" s="9" t="s">
        <v>99</v>
      </c>
      <c r="I20" s="9"/>
      <c r="J20" s="9"/>
    </row>
    <row r="21" spans="1:10">
      <c r="A21" s="9" t="s">
        <v>31</v>
      </c>
      <c r="B21" s="9" t="s">
        <v>81</v>
      </c>
      <c r="C21" s="9" t="s">
        <v>82</v>
      </c>
      <c r="D21" s="9" t="s">
        <v>83</v>
      </c>
      <c r="E21" s="9" t="s">
        <v>81</v>
      </c>
      <c r="F21" s="9" t="s">
        <v>82</v>
      </c>
      <c r="G21" s="9" t="s">
        <v>83</v>
      </c>
      <c r="H21" s="9" t="s">
        <v>81</v>
      </c>
      <c r="I21" s="9" t="s">
        <v>82</v>
      </c>
      <c r="J21" s="9" t="s">
        <v>83</v>
      </c>
    </row>
    <row r="22" spans="1:10">
      <c r="A22" s="10" t="s">
        <v>57</v>
      </c>
      <c r="B22" s="11">
        <v>88</v>
      </c>
      <c r="C22" s="12">
        <v>0.9431818</v>
      </c>
      <c r="D22" s="12">
        <v>0.9659091</v>
      </c>
      <c r="E22" s="11">
        <v>4</v>
      </c>
      <c r="F22" s="12">
        <v>1</v>
      </c>
      <c r="G22" s="12">
        <v>1</v>
      </c>
      <c r="H22" s="11">
        <v>0</v>
      </c>
      <c r="I22" s="12">
        <v>0</v>
      </c>
      <c r="J22" s="12">
        <v>0</v>
      </c>
    </row>
    <row r="23" spans="1:10">
      <c r="A23" s="10" t="s">
        <v>58</v>
      </c>
      <c r="B23" s="10">
        <v>98</v>
      </c>
      <c r="C23" s="13">
        <v>0.8061224</v>
      </c>
      <c r="D23" s="13">
        <v>0.8571429</v>
      </c>
      <c r="E23" s="10">
        <v>24</v>
      </c>
      <c r="F23" s="13">
        <v>0.8333333</v>
      </c>
      <c r="G23" s="13">
        <v>1</v>
      </c>
      <c r="H23" s="10">
        <v>4</v>
      </c>
      <c r="I23" s="13">
        <v>0</v>
      </c>
      <c r="J23" s="13">
        <v>0</v>
      </c>
    </row>
    <row r="24" spans="1:10">
      <c r="A24" s="10" t="s">
        <v>1</v>
      </c>
      <c r="B24" s="11">
        <v>85</v>
      </c>
      <c r="C24" s="12">
        <v>0.6352941</v>
      </c>
      <c r="D24" s="12">
        <v>0.6588235</v>
      </c>
      <c r="E24" s="11">
        <v>16</v>
      </c>
      <c r="F24" s="12">
        <v>0.8125</v>
      </c>
      <c r="G24" s="12">
        <v>0.875</v>
      </c>
      <c r="H24" s="11">
        <v>0</v>
      </c>
      <c r="I24" s="12">
        <v>0</v>
      </c>
      <c r="J24" s="12">
        <v>0</v>
      </c>
    </row>
    <row r="25" spans="1:10">
      <c r="A25" s="14" t="s">
        <v>84</v>
      </c>
      <c r="B25" s="15" t="str">
        <f>SUM(B22:B24)</f>
        <v>0</v>
      </c>
      <c r="C25" s="16" t="str">
        <f>((B22*C22)+(B23*C23)+(B24*C24))/B25</f>
        <v>0</v>
      </c>
      <c r="D25" s="16" t="str">
        <f>((B22*D22)+(B23*D23)+(B24*D24))/B25</f>
        <v>0</v>
      </c>
      <c r="E25" s="15" t="str">
        <f>SUM(E22:E24)</f>
        <v>0</v>
      </c>
      <c r="F25" s="16" t="str">
        <f>((E22*F22)+(E23*F23)+(E24*F24))/E25</f>
        <v>0</v>
      </c>
      <c r="G25" s="16" t="str">
        <f>((E22*G22)+(E23*G23)+(E24*G24))/E25</f>
        <v>0</v>
      </c>
      <c r="H25" s="15" t="str">
        <f>SUM(H22:H24)</f>
        <v>0</v>
      </c>
      <c r="I25" s="16" t="str">
        <f>((H22*I22)+(H23*I23)+(H24*I24))/H25</f>
        <v>0</v>
      </c>
      <c r="J25" s="16" t="str">
        <f>((H22*J22)+(H23*J23)+(H24*J24))/H25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40</v>
      </c>
      <c r="B31" s="18"/>
      <c r="C31" t="s">
        <v>41</v>
      </c>
      <c r="D31"/>
      <c r="E31"/>
      <c r="F31"/>
      <c r="G31"/>
      <c r="H31"/>
      <c r="I31"/>
      <c r="J31"/>
    </row>
    <row r="32" spans="1:10">
      <c r="A32" s="17" t="s">
        <v>70</v>
      </c>
      <c r="B32" s="18"/>
      <c r="C32" t="s">
        <v>85</v>
      </c>
      <c r="D32"/>
      <c r="E32"/>
      <c r="F32"/>
      <c r="G32"/>
      <c r="H32"/>
      <c r="I32"/>
      <c r="J32"/>
    </row>
    <row r="33" spans="1:10">
      <c r="A33" s="17" t="s">
        <v>72</v>
      </c>
      <c r="B33" s="18"/>
      <c r="C33" t="s">
        <v>73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VN&amp;RPrinted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23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100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101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102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3" t="s">
        <v>103</v>
      </c>
      <c r="B5" s="24" t="s">
        <v>104</v>
      </c>
      <c r="C5" s="23" t="s">
        <v>105</v>
      </c>
      <c r="D5" s="24" t="s">
        <v>106</v>
      </c>
      <c r="E5" s="24" t="s">
        <v>107</v>
      </c>
      <c r="F5" s="24" t="s">
        <v>108</v>
      </c>
      <c r="G5" s="23" t="s">
        <v>109</v>
      </c>
      <c r="H5" s="23" t="s">
        <v>110</v>
      </c>
      <c r="I5" s="23" t="s">
        <v>111</v>
      </c>
      <c r="J5" s="23" t="s">
        <v>112</v>
      </c>
      <c r="K5" s="23" t="s">
        <v>113</v>
      </c>
      <c r="L5" s="23" t="s">
        <v>114</v>
      </c>
      <c r="M5" s="23" t="s">
        <v>115</v>
      </c>
      <c r="N5" s="23" t="s">
        <v>116</v>
      </c>
      <c r="O5" s="23" t="s">
        <v>117</v>
      </c>
      <c r="P5" s="23" t="s">
        <v>54</v>
      </c>
      <c r="Q5" s="23" t="s">
        <v>55</v>
      </c>
      <c r="R5" s="23" t="s">
        <v>118</v>
      </c>
      <c r="S5" s="23" t="s">
        <v>119</v>
      </c>
      <c r="T5" s="23" t="s">
        <v>120</v>
      </c>
    </row>
    <row r="6" spans="1:20">
      <c r="A6" s="25" t="s">
        <v>58</v>
      </c>
      <c r="B6" s="25" t="s">
        <v>22</v>
      </c>
      <c r="C6" s="25">
        <v>201710</v>
      </c>
      <c r="D6" s="25" t="s">
        <v>0</v>
      </c>
      <c r="E6" s="25" t="s">
        <v>121</v>
      </c>
      <c r="F6" s="25" t="s">
        <v>122</v>
      </c>
      <c r="G6" s="25">
        <v>1</v>
      </c>
      <c r="H6" s="25">
        <v>16</v>
      </c>
      <c r="I6" s="25">
        <v>17</v>
      </c>
      <c r="J6" s="25">
        <v>22</v>
      </c>
      <c r="K6" s="25">
        <v>16</v>
      </c>
      <c r="L6" s="27">
        <v>0.72727</v>
      </c>
      <c r="M6" s="25">
        <v>17</v>
      </c>
      <c r="N6" s="27">
        <v>0.77273</v>
      </c>
      <c r="O6" s="25">
        <v>12.375</v>
      </c>
      <c r="P6" s="25">
        <v>272.25</v>
      </c>
      <c r="Q6" s="25">
        <v>1.57</v>
      </c>
      <c r="R6" s="25">
        <v>173.41</v>
      </c>
      <c r="S6" s="25">
        <v>11.11</v>
      </c>
      <c r="T6" s="25">
        <v>24.5</v>
      </c>
    </row>
    <row r="7" spans="1:20">
      <c r="A7" s="26" t="s">
        <v>1</v>
      </c>
      <c r="B7" s="26" t="s">
        <v>28</v>
      </c>
      <c r="C7" s="26">
        <v>201820</v>
      </c>
      <c r="D7" s="26" t="s">
        <v>0</v>
      </c>
      <c r="E7" s="26" t="s">
        <v>121</v>
      </c>
      <c r="F7" s="26" t="s">
        <v>122</v>
      </c>
      <c r="G7" s="26">
        <v>1</v>
      </c>
      <c r="H7" s="26">
        <v>12</v>
      </c>
      <c r="I7" s="26">
        <v>13</v>
      </c>
      <c r="J7" s="26">
        <v>23</v>
      </c>
      <c r="K7" s="26">
        <v>12</v>
      </c>
      <c r="L7" s="28">
        <v>0.52174</v>
      </c>
      <c r="M7" s="26">
        <v>13</v>
      </c>
      <c r="N7" s="28">
        <v>0.56522</v>
      </c>
      <c r="O7" s="26">
        <v>12.375</v>
      </c>
      <c r="P7" s="26">
        <v>284.625</v>
      </c>
      <c r="Q7" s="26">
        <v>1.57</v>
      </c>
      <c r="R7" s="26">
        <v>181.29</v>
      </c>
      <c r="S7" s="26">
        <v>7.77</v>
      </c>
      <c r="T7" s="26">
        <v>36.63</v>
      </c>
    </row>
    <row r="8" spans="1:20">
      <c r="A8" s="25" t="s">
        <v>58</v>
      </c>
      <c r="B8" s="25" t="s">
        <v>22</v>
      </c>
      <c r="C8" s="25">
        <v>201710</v>
      </c>
      <c r="D8" s="25" t="s">
        <v>0</v>
      </c>
      <c r="E8" s="25" t="s">
        <v>123</v>
      </c>
      <c r="F8" s="25" t="s">
        <v>122</v>
      </c>
      <c r="G8" s="25">
        <v>1</v>
      </c>
      <c r="H8" s="25">
        <v>15</v>
      </c>
      <c r="I8" s="25">
        <v>17</v>
      </c>
      <c r="J8" s="25">
        <v>18</v>
      </c>
      <c r="K8" s="25">
        <v>15</v>
      </c>
      <c r="L8" s="27">
        <v>0.83333</v>
      </c>
      <c r="M8" s="25">
        <v>17</v>
      </c>
      <c r="N8" s="27">
        <v>0.94444</v>
      </c>
      <c r="O8" s="25">
        <v>12.375</v>
      </c>
      <c r="P8" s="25">
        <v>222.75</v>
      </c>
      <c r="Q8" s="25">
        <v>1.57</v>
      </c>
      <c r="R8" s="25">
        <v>141.88</v>
      </c>
      <c r="S8" s="25">
        <v>6.18</v>
      </c>
      <c r="T8" s="25">
        <v>36.04</v>
      </c>
    </row>
    <row r="9" spans="1:20">
      <c r="A9" s="26" t="s">
        <v>1</v>
      </c>
      <c r="B9" s="26" t="s">
        <v>28</v>
      </c>
      <c r="C9" s="26">
        <v>201820</v>
      </c>
      <c r="D9" s="26" t="s">
        <v>0</v>
      </c>
      <c r="E9" s="26" t="s">
        <v>123</v>
      </c>
      <c r="F9" s="26" t="s">
        <v>122</v>
      </c>
      <c r="G9" s="26">
        <v>1</v>
      </c>
      <c r="H9" s="26">
        <v>12</v>
      </c>
      <c r="I9" s="26">
        <v>12</v>
      </c>
      <c r="J9" s="26">
        <v>12</v>
      </c>
      <c r="K9" s="26">
        <v>12</v>
      </c>
      <c r="L9" s="28">
        <v>1</v>
      </c>
      <c r="M9" s="26">
        <v>12</v>
      </c>
      <c r="N9" s="28">
        <v>1</v>
      </c>
      <c r="O9" s="26">
        <v>12.375</v>
      </c>
      <c r="P9" s="26">
        <v>148.5</v>
      </c>
      <c r="Q9" s="26">
        <v>1.57</v>
      </c>
      <c r="R9" s="26">
        <v>94.59</v>
      </c>
      <c r="S9" s="26">
        <v>4.83</v>
      </c>
      <c r="T9" s="26">
        <v>30.75</v>
      </c>
    </row>
    <row r="10" spans="1:20">
      <c r="A10" s="25" t="s">
        <v>58</v>
      </c>
      <c r="B10" s="25" t="s">
        <v>22</v>
      </c>
      <c r="C10" s="25">
        <v>201710</v>
      </c>
      <c r="D10" s="25" t="s">
        <v>0</v>
      </c>
      <c r="E10" s="25" t="s">
        <v>124</v>
      </c>
      <c r="F10" s="25" t="s">
        <v>122</v>
      </c>
      <c r="G10" s="25">
        <v>1</v>
      </c>
      <c r="H10" s="25">
        <v>15</v>
      </c>
      <c r="I10" s="25">
        <v>17</v>
      </c>
      <c r="J10" s="25">
        <v>22</v>
      </c>
      <c r="K10" s="25">
        <v>15</v>
      </c>
      <c r="L10" s="27">
        <v>0.68182</v>
      </c>
      <c r="M10" s="25">
        <v>17</v>
      </c>
      <c r="N10" s="27">
        <v>0.77273</v>
      </c>
      <c r="O10" s="25">
        <v>1.688</v>
      </c>
      <c r="P10" s="25">
        <v>37.125</v>
      </c>
      <c r="Q10" s="25">
        <v>0.1</v>
      </c>
      <c r="R10" s="25">
        <v>371.25</v>
      </c>
      <c r="S10" s="25">
        <v>1.21</v>
      </c>
      <c r="T10" s="25">
        <v>30.68</v>
      </c>
    </row>
    <row r="11" spans="1:20">
      <c r="A11" s="26" t="s">
        <v>1</v>
      </c>
      <c r="B11" s="26" t="s">
        <v>28</v>
      </c>
      <c r="C11" s="26">
        <v>201820</v>
      </c>
      <c r="D11" s="26" t="s">
        <v>0</v>
      </c>
      <c r="E11" s="26" t="s">
        <v>124</v>
      </c>
      <c r="F11" s="26" t="s">
        <v>122</v>
      </c>
      <c r="G11" s="26">
        <v>1</v>
      </c>
      <c r="H11" s="26">
        <v>13</v>
      </c>
      <c r="I11" s="26">
        <v>13</v>
      </c>
      <c r="J11" s="26">
        <v>23</v>
      </c>
      <c r="K11" s="26">
        <v>13</v>
      </c>
      <c r="L11" s="28">
        <v>0.56522</v>
      </c>
      <c r="M11" s="26">
        <v>13</v>
      </c>
      <c r="N11" s="28">
        <v>0.56522</v>
      </c>
      <c r="O11" s="26">
        <v>1.688</v>
      </c>
      <c r="P11" s="26">
        <v>38.813</v>
      </c>
      <c r="Q11" s="26">
        <v>0.1</v>
      </c>
      <c r="R11" s="26">
        <v>388.13</v>
      </c>
      <c r="S11" s="26">
        <v>1.33</v>
      </c>
      <c r="T11" s="26">
        <v>29.18</v>
      </c>
    </row>
    <row r="12" spans="1:20">
      <c r="A12" s="25" t="s">
        <v>58</v>
      </c>
      <c r="B12" s="25" t="s">
        <v>22</v>
      </c>
      <c r="C12" s="25">
        <v>201710</v>
      </c>
      <c r="D12" s="25" t="s">
        <v>0</v>
      </c>
      <c r="E12" s="25" t="s">
        <v>125</v>
      </c>
      <c r="F12" s="25" t="s">
        <v>122</v>
      </c>
      <c r="G12" s="25">
        <v>1</v>
      </c>
      <c r="H12" s="25">
        <v>15</v>
      </c>
      <c r="I12" s="25">
        <v>17</v>
      </c>
      <c r="J12" s="25">
        <v>22</v>
      </c>
      <c r="K12" s="25">
        <v>15</v>
      </c>
      <c r="L12" s="27">
        <v>0.68182</v>
      </c>
      <c r="M12" s="25">
        <v>17</v>
      </c>
      <c r="N12" s="27">
        <v>0.77273</v>
      </c>
      <c r="O12" s="25">
        <v>2.813</v>
      </c>
      <c r="P12" s="25">
        <v>61.875</v>
      </c>
      <c r="Q12" s="25">
        <v>0.17</v>
      </c>
      <c r="R12" s="25">
        <v>363.97</v>
      </c>
      <c r="S12" s="25">
        <v>1.88</v>
      </c>
      <c r="T12" s="25">
        <v>32.91</v>
      </c>
    </row>
    <row r="13" spans="1:20">
      <c r="A13" s="26" t="s">
        <v>1</v>
      </c>
      <c r="B13" s="26" t="s">
        <v>28</v>
      </c>
      <c r="C13" s="26">
        <v>201820</v>
      </c>
      <c r="D13" s="26" t="s">
        <v>0</v>
      </c>
      <c r="E13" s="26" t="s">
        <v>125</v>
      </c>
      <c r="F13" s="26" t="s">
        <v>122</v>
      </c>
      <c r="G13" s="26">
        <v>1</v>
      </c>
      <c r="H13" s="26">
        <v>12</v>
      </c>
      <c r="I13" s="26">
        <v>12</v>
      </c>
      <c r="J13" s="26">
        <v>22</v>
      </c>
      <c r="K13" s="26">
        <v>12</v>
      </c>
      <c r="L13" s="28">
        <v>0.54545</v>
      </c>
      <c r="M13" s="26">
        <v>12</v>
      </c>
      <c r="N13" s="28">
        <v>0.54545</v>
      </c>
      <c r="O13" s="26">
        <v>2.813</v>
      </c>
      <c r="P13" s="26">
        <v>61.875</v>
      </c>
      <c r="Q13" s="26">
        <v>0.17</v>
      </c>
      <c r="R13" s="26">
        <v>363.97</v>
      </c>
      <c r="S13" s="26">
        <v>1.94</v>
      </c>
      <c r="T13" s="26">
        <v>31.89</v>
      </c>
    </row>
    <row r="14" spans="1:20">
      <c r="A14" s="25" t="s">
        <v>57</v>
      </c>
      <c r="B14" s="25" t="s">
        <v>18</v>
      </c>
      <c r="C14" s="25">
        <v>201610</v>
      </c>
      <c r="D14" s="25" t="s">
        <v>0</v>
      </c>
      <c r="E14" s="25" t="s">
        <v>126</v>
      </c>
      <c r="F14" s="25" t="s">
        <v>122</v>
      </c>
      <c r="G14" s="25">
        <v>1</v>
      </c>
      <c r="H14" s="25">
        <v>19</v>
      </c>
      <c r="I14" s="25">
        <v>19</v>
      </c>
      <c r="J14" s="25">
        <v>19</v>
      </c>
      <c r="K14" s="25">
        <v>19</v>
      </c>
      <c r="L14" s="27">
        <v>1</v>
      </c>
      <c r="M14" s="25">
        <v>19</v>
      </c>
      <c r="N14" s="27">
        <v>1</v>
      </c>
      <c r="O14" s="25">
        <v>12.938</v>
      </c>
      <c r="P14" s="25">
        <v>245.813</v>
      </c>
      <c r="Q14" s="25">
        <v>1.61</v>
      </c>
      <c r="R14" s="25">
        <v>152.68</v>
      </c>
      <c r="S14" s="25">
        <v>7.49</v>
      </c>
      <c r="T14" s="25">
        <v>32.82</v>
      </c>
    </row>
    <row r="15" spans="1:20">
      <c r="A15" s="26" t="s">
        <v>58</v>
      </c>
      <c r="B15" s="26" t="s">
        <v>24</v>
      </c>
      <c r="C15" s="26">
        <v>201720</v>
      </c>
      <c r="D15" s="26" t="s">
        <v>0</v>
      </c>
      <c r="E15" s="26" t="s">
        <v>126</v>
      </c>
      <c r="F15" s="26" t="s">
        <v>122</v>
      </c>
      <c r="G15" s="26">
        <v>1</v>
      </c>
      <c r="H15" s="26">
        <v>13</v>
      </c>
      <c r="I15" s="26">
        <v>15</v>
      </c>
      <c r="J15" s="26">
        <v>15</v>
      </c>
      <c r="K15" s="26">
        <v>13</v>
      </c>
      <c r="L15" s="28">
        <v>0.86667</v>
      </c>
      <c r="M15" s="26">
        <v>15</v>
      </c>
      <c r="N15" s="28">
        <v>1</v>
      </c>
      <c r="O15" s="26">
        <v>12.938</v>
      </c>
      <c r="P15" s="26">
        <v>194.063</v>
      </c>
      <c r="Q15" s="26">
        <v>1.61</v>
      </c>
      <c r="R15" s="26">
        <v>120.54</v>
      </c>
      <c r="S15" s="26">
        <v>5.96</v>
      </c>
      <c r="T15" s="26">
        <v>32.56</v>
      </c>
    </row>
    <row r="16" spans="1:20">
      <c r="A16" s="25" t="s">
        <v>57</v>
      </c>
      <c r="B16" s="25" t="s">
        <v>18</v>
      </c>
      <c r="C16" s="25">
        <v>201610</v>
      </c>
      <c r="D16" s="25" t="s">
        <v>0</v>
      </c>
      <c r="E16" s="25" t="s">
        <v>127</v>
      </c>
      <c r="F16" s="25" t="s">
        <v>122</v>
      </c>
      <c r="G16" s="25">
        <v>1</v>
      </c>
      <c r="H16" s="25">
        <v>18</v>
      </c>
      <c r="I16" s="25">
        <v>18</v>
      </c>
      <c r="J16" s="25">
        <v>19</v>
      </c>
      <c r="K16" s="25">
        <v>18</v>
      </c>
      <c r="L16" s="27">
        <v>0.94737</v>
      </c>
      <c r="M16" s="25">
        <v>18</v>
      </c>
      <c r="N16" s="27">
        <v>0.94737</v>
      </c>
      <c r="O16" s="25">
        <v>12.938</v>
      </c>
      <c r="P16" s="25">
        <v>245.813</v>
      </c>
      <c r="Q16" s="25">
        <v>1.61</v>
      </c>
      <c r="R16" s="25">
        <v>152.68</v>
      </c>
      <c r="S16" s="25">
        <v>7.47</v>
      </c>
      <c r="T16" s="25">
        <v>32.91</v>
      </c>
    </row>
    <row r="17" spans="1:20">
      <c r="A17" s="26" t="s">
        <v>58</v>
      </c>
      <c r="B17" s="26" t="s">
        <v>24</v>
      </c>
      <c r="C17" s="26">
        <v>201720</v>
      </c>
      <c r="D17" s="26" t="s">
        <v>0</v>
      </c>
      <c r="E17" s="26" t="s">
        <v>127</v>
      </c>
      <c r="F17" s="26" t="s">
        <v>122</v>
      </c>
      <c r="G17" s="26">
        <v>1</v>
      </c>
      <c r="H17" s="26">
        <v>11</v>
      </c>
      <c r="I17" s="26">
        <v>11</v>
      </c>
      <c r="J17" s="26">
        <v>13</v>
      </c>
      <c r="K17" s="26">
        <v>11</v>
      </c>
      <c r="L17" s="28">
        <v>0.84615</v>
      </c>
      <c r="M17" s="26">
        <v>11</v>
      </c>
      <c r="N17" s="28">
        <v>0.84615</v>
      </c>
      <c r="O17" s="26">
        <v>12.938</v>
      </c>
      <c r="P17" s="26">
        <v>168.188</v>
      </c>
      <c r="Q17" s="26">
        <v>1.61</v>
      </c>
      <c r="R17" s="26">
        <v>104.46</v>
      </c>
      <c r="S17" s="26">
        <v>4.6</v>
      </c>
      <c r="T17" s="26">
        <v>36.56</v>
      </c>
    </row>
    <row r="18" spans="1:20">
      <c r="A18" s="25" t="s">
        <v>57</v>
      </c>
      <c r="B18" s="25" t="s">
        <v>18</v>
      </c>
      <c r="C18" s="25">
        <v>201610</v>
      </c>
      <c r="D18" s="25" t="s">
        <v>0</v>
      </c>
      <c r="E18" s="25" t="s">
        <v>128</v>
      </c>
      <c r="F18" s="25" t="s">
        <v>122</v>
      </c>
      <c r="G18" s="25">
        <v>1</v>
      </c>
      <c r="H18" s="25">
        <v>18</v>
      </c>
      <c r="I18" s="25">
        <v>18</v>
      </c>
      <c r="J18" s="25">
        <v>18</v>
      </c>
      <c r="K18" s="25">
        <v>18</v>
      </c>
      <c r="L18" s="27">
        <v>1</v>
      </c>
      <c r="M18" s="25">
        <v>18</v>
      </c>
      <c r="N18" s="27">
        <v>1</v>
      </c>
      <c r="O18" s="25">
        <v>2.25</v>
      </c>
      <c r="P18" s="25">
        <v>40.5</v>
      </c>
      <c r="Q18" s="25">
        <v>0.13</v>
      </c>
      <c r="R18" s="25">
        <v>311.54</v>
      </c>
      <c r="S18" s="25">
        <v>1.32</v>
      </c>
      <c r="T18" s="25">
        <v>30.68</v>
      </c>
    </row>
    <row r="19" spans="1:20">
      <c r="A19" s="26" t="s">
        <v>58</v>
      </c>
      <c r="B19" s="26" t="s">
        <v>24</v>
      </c>
      <c r="C19" s="26">
        <v>201720</v>
      </c>
      <c r="D19" s="26" t="s">
        <v>0</v>
      </c>
      <c r="E19" s="26" t="s">
        <v>128</v>
      </c>
      <c r="F19" s="26" t="s">
        <v>122</v>
      </c>
      <c r="G19" s="26">
        <v>1</v>
      </c>
      <c r="H19" s="26">
        <v>14</v>
      </c>
      <c r="I19" s="26">
        <v>14</v>
      </c>
      <c r="J19" s="26">
        <v>14</v>
      </c>
      <c r="K19" s="26">
        <v>14</v>
      </c>
      <c r="L19" s="28">
        <v>1</v>
      </c>
      <c r="M19" s="26">
        <v>14</v>
      </c>
      <c r="N19" s="28">
        <v>1</v>
      </c>
      <c r="O19" s="26">
        <v>2.25</v>
      </c>
      <c r="P19" s="26">
        <v>31.5</v>
      </c>
      <c r="Q19" s="26">
        <v>0.13</v>
      </c>
      <c r="R19" s="26">
        <v>242.31</v>
      </c>
      <c r="S19" s="26">
        <v>1.02</v>
      </c>
      <c r="T19" s="26">
        <v>30.88</v>
      </c>
    </row>
    <row r="20" spans="1:20">
      <c r="A20" s="25" t="s">
        <v>57</v>
      </c>
      <c r="B20" s="25" t="s">
        <v>20</v>
      </c>
      <c r="C20" s="25">
        <v>201620</v>
      </c>
      <c r="D20" s="25" t="s">
        <v>0</v>
      </c>
      <c r="E20" s="25" t="s">
        <v>129</v>
      </c>
      <c r="F20" s="25" t="s">
        <v>122</v>
      </c>
      <c r="G20" s="25">
        <v>1</v>
      </c>
      <c r="H20" s="25">
        <v>17</v>
      </c>
      <c r="I20" s="25">
        <v>17</v>
      </c>
      <c r="J20" s="25">
        <v>18</v>
      </c>
      <c r="K20" s="25">
        <v>17</v>
      </c>
      <c r="L20" s="27">
        <v>0.94444</v>
      </c>
      <c r="M20" s="25">
        <v>17</v>
      </c>
      <c r="N20" s="27">
        <v>0.94444</v>
      </c>
      <c r="O20" s="25">
        <v>12.938</v>
      </c>
      <c r="P20" s="25">
        <v>232.875</v>
      </c>
      <c r="Q20" s="25">
        <v>1.61</v>
      </c>
      <c r="R20" s="25">
        <v>144.64</v>
      </c>
      <c r="S20" s="25">
        <v>7.18</v>
      </c>
      <c r="T20" s="25">
        <v>32.43</v>
      </c>
    </row>
    <row r="21" spans="1:20">
      <c r="A21" s="26" t="s">
        <v>1</v>
      </c>
      <c r="B21" s="26" t="s">
        <v>26</v>
      </c>
      <c r="C21" s="26">
        <v>201810</v>
      </c>
      <c r="D21" s="26" t="s">
        <v>0</v>
      </c>
      <c r="E21" s="26" t="s">
        <v>129</v>
      </c>
      <c r="F21" s="26" t="s">
        <v>122</v>
      </c>
      <c r="G21" s="26">
        <v>1</v>
      </c>
      <c r="H21" s="26">
        <v>10</v>
      </c>
      <c r="I21" s="26">
        <v>10</v>
      </c>
      <c r="J21" s="26">
        <v>11</v>
      </c>
      <c r="K21" s="26">
        <v>10</v>
      </c>
      <c r="L21" s="28">
        <v>0.90909</v>
      </c>
      <c r="M21" s="26">
        <v>10</v>
      </c>
      <c r="N21" s="28">
        <v>0.90909</v>
      </c>
      <c r="O21" s="26">
        <v>12.938</v>
      </c>
      <c r="P21" s="26">
        <v>142.313</v>
      </c>
      <c r="Q21" s="26">
        <v>1.61</v>
      </c>
      <c r="R21" s="26">
        <v>88.39</v>
      </c>
      <c r="S21" s="26">
        <v>4.18</v>
      </c>
      <c r="T21" s="26">
        <v>34.05</v>
      </c>
    </row>
    <row r="22" spans="1:20">
      <c r="A22" s="25" t="s">
        <v>57</v>
      </c>
      <c r="B22" s="25" t="s">
        <v>20</v>
      </c>
      <c r="C22" s="25">
        <v>201620</v>
      </c>
      <c r="D22" s="25" t="s">
        <v>0</v>
      </c>
      <c r="E22" s="25" t="s">
        <v>130</v>
      </c>
      <c r="F22" s="25" t="s">
        <v>122</v>
      </c>
      <c r="G22" s="25">
        <v>1</v>
      </c>
      <c r="H22" s="25">
        <v>15</v>
      </c>
      <c r="I22" s="25">
        <v>17</v>
      </c>
      <c r="J22" s="25">
        <v>18</v>
      </c>
      <c r="K22" s="25">
        <v>15</v>
      </c>
      <c r="L22" s="27">
        <v>0.83333</v>
      </c>
      <c r="M22" s="25">
        <v>17</v>
      </c>
      <c r="N22" s="27">
        <v>0.94444</v>
      </c>
      <c r="O22" s="25">
        <v>12.938</v>
      </c>
      <c r="P22" s="25">
        <v>232.875</v>
      </c>
      <c r="Q22" s="25">
        <v>1.61</v>
      </c>
      <c r="R22" s="25">
        <v>144.64</v>
      </c>
      <c r="S22" s="25">
        <v>6.7</v>
      </c>
      <c r="T22" s="25">
        <v>34.76</v>
      </c>
    </row>
    <row r="23" spans="1:20">
      <c r="A23" s="26" t="s">
        <v>1</v>
      </c>
      <c r="B23" s="26" t="s">
        <v>26</v>
      </c>
      <c r="C23" s="26">
        <v>201810</v>
      </c>
      <c r="D23" s="26" t="s">
        <v>0</v>
      </c>
      <c r="E23" s="26" t="s">
        <v>130</v>
      </c>
      <c r="F23" s="26" t="s">
        <v>122</v>
      </c>
      <c r="G23" s="26">
        <v>1</v>
      </c>
      <c r="H23" s="26">
        <v>8</v>
      </c>
      <c r="I23" s="26">
        <v>10</v>
      </c>
      <c r="J23" s="26">
        <v>10</v>
      </c>
      <c r="K23" s="26">
        <v>8</v>
      </c>
      <c r="L23" s="28">
        <v>0.8</v>
      </c>
      <c r="M23" s="26">
        <v>10</v>
      </c>
      <c r="N23" s="28">
        <v>1</v>
      </c>
      <c r="O23" s="26">
        <v>12.938</v>
      </c>
      <c r="P23" s="26">
        <v>129.375</v>
      </c>
      <c r="Q23" s="26">
        <v>1.59</v>
      </c>
      <c r="R23" s="26">
        <v>81.37</v>
      </c>
      <c r="S23" s="26">
        <v>4.08</v>
      </c>
      <c r="T23" s="26">
        <v>31.71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23"/>
  <mergeCells>
    <mergeCell ref="A1:T1"/>
    <mergeCell ref="A2:T2"/>
    <mergeCell ref="A3:T3"/>
  </mergeCells>
  <conditionalFormatting sqref="L6:L23">
    <cfRule type="cellIs" dxfId="0" priority="1" operator="lessThan">
      <formula>0.7</formula>
    </cfRule>
  </conditionalFormatting>
  <conditionalFormatting sqref="N6:N23">
    <cfRule type="cellIs" dxfId="1" priority="2" operator="lessThan">
      <formula>0.86</formula>
    </cfRule>
  </conditionalFormatting>
  <conditionalFormatting sqref="R6:R23">
    <cfRule type="cellIs" dxfId="2" priority="3" operator="lessThan">
      <formula>565</formula>
    </cfRule>
  </conditionalFormatting>
  <conditionalFormatting sqref="R6:R23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VN&amp;RPrinted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23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131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132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102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3" t="s">
        <v>103</v>
      </c>
      <c r="B5" s="24" t="s">
        <v>104</v>
      </c>
      <c r="C5" s="23" t="s">
        <v>105</v>
      </c>
      <c r="D5" s="23" t="s">
        <v>133</v>
      </c>
      <c r="E5" s="24" t="s">
        <v>106</v>
      </c>
      <c r="F5" s="24" t="s">
        <v>107</v>
      </c>
      <c r="G5" s="24" t="s">
        <v>108</v>
      </c>
      <c r="H5" s="24" t="s">
        <v>134</v>
      </c>
      <c r="I5" s="24" t="s">
        <v>135</v>
      </c>
      <c r="J5" s="23" t="s">
        <v>110</v>
      </c>
      <c r="K5" s="23" t="s">
        <v>111</v>
      </c>
      <c r="L5" s="23" t="s">
        <v>112</v>
      </c>
      <c r="M5" s="23" t="s">
        <v>114</v>
      </c>
      <c r="N5" s="23" t="s">
        <v>116</v>
      </c>
      <c r="O5" s="23" t="s">
        <v>136</v>
      </c>
      <c r="P5" s="23" t="s">
        <v>117</v>
      </c>
      <c r="Q5" s="23" t="s">
        <v>55</v>
      </c>
      <c r="R5" s="23" t="s">
        <v>118</v>
      </c>
      <c r="S5" s="23" t="s">
        <v>119</v>
      </c>
    </row>
    <row r="6" spans="1:19">
      <c r="A6" s="25" t="s">
        <v>58</v>
      </c>
      <c r="B6" s="25" t="s">
        <v>22</v>
      </c>
      <c r="C6" s="25">
        <v>201710</v>
      </c>
      <c r="D6" s="25">
        <v>10996</v>
      </c>
      <c r="E6" s="25" t="s">
        <v>0</v>
      </c>
      <c r="F6" s="25" t="s">
        <v>121</v>
      </c>
      <c r="G6" s="25" t="s">
        <v>122</v>
      </c>
      <c r="H6" s="25" t="s">
        <v>137</v>
      </c>
      <c r="I6" s="25" t="s">
        <v>138</v>
      </c>
      <c r="J6" s="25">
        <v>16</v>
      </c>
      <c r="K6" s="25">
        <v>17</v>
      </c>
      <c r="L6" s="25">
        <v>22</v>
      </c>
      <c r="M6" s="27">
        <v>0.72727</v>
      </c>
      <c r="N6" s="27">
        <v>0.77273</v>
      </c>
      <c r="O6" s="25">
        <v>1.68</v>
      </c>
      <c r="P6" s="25">
        <v>12.375</v>
      </c>
      <c r="Q6" s="25">
        <v>1.57</v>
      </c>
      <c r="R6" s="25">
        <v>173.41</v>
      </c>
      <c r="S6" s="25">
        <v>11.11</v>
      </c>
    </row>
    <row r="7" spans="1:19">
      <c r="A7" s="26" t="s">
        <v>1</v>
      </c>
      <c r="B7" s="26" t="s">
        <v>28</v>
      </c>
      <c r="C7" s="26">
        <v>201820</v>
      </c>
      <c r="D7" s="26">
        <v>21151</v>
      </c>
      <c r="E7" s="26" t="s">
        <v>0</v>
      </c>
      <c r="F7" s="26" t="s">
        <v>121</v>
      </c>
      <c r="G7" s="26" t="s">
        <v>122</v>
      </c>
      <c r="H7" s="26" t="s">
        <v>137</v>
      </c>
      <c r="I7" s="26" t="s">
        <v>138</v>
      </c>
      <c r="J7" s="26">
        <v>12</v>
      </c>
      <c r="K7" s="26">
        <v>13</v>
      </c>
      <c r="L7" s="26">
        <v>23</v>
      </c>
      <c r="M7" s="28">
        <v>0.52174</v>
      </c>
      <c r="N7" s="28">
        <v>0.56522</v>
      </c>
      <c r="O7" s="26">
        <v>1.13</v>
      </c>
      <c r="P7" s="26">
        <v>12.375</v>
      </c>
      <c r="Q7" s="26">
        <v>1.57</v>
      </c>
      <c r="R7" s="26">
        <v>181.29</v>
      </c>
      <c r="S7" s="26">
        <v>7.77</v>
      </c>
    </row>
    <row r="8" spans="1:19">
      <c r="A8" s="25" t="s">
        <v>58</v>
      </c>
      <c r="B8" s="25" t="s">
        <v>22</v>
      </c>
      <c r="C8" s="25">
        <v>201710</v>
      </c>
      <c r="D8" s="25">
        <v>10997</v>
      </c>
      <c r="E8" s="25" t="s">
        <v>0</v>
      </c>
      <c r="F8" s="25" t="s">
        <v>123</v>
      </c>
      <c r="G8" s="25" t="s">
        <v>122</v>
      </c>
      <c r="H8" s="25" t="s">
        <v>137</v>
      </c>
      <c r="I8" s="25" t="s">
        <v>138</v>
      </c>
      <c r="J8" s="25">
        <v>15</v>
      </c>
      <c r="K8" s="25">
        <v>17</v>
      </c>
      <c r="L8" s="25">
        <v>18</v>
      </c>
      <c r="M8" s="27">
        <v>0.83333</v>
      </c>
      <c r="N8" s="27">
        <v>0.94444</v>
      </c>
      <c r="O8" s="25">
        <v>2.5</v>
      </c>
      <c r="P8" s="25">
        <v>12.375</v>
      </c>
      <c r="Q8" s="25">
        <v>1.57</v>
      </c>
      <c r="R8" s="25">
        <v>141.88</v>
      </c>
      <c r="S8" s="25">
        <v>6.18</v>
      </c>
    </row>
    <row r="9" spans="1:19">
      <c r="A9" s="26" t="s">
        <v>1</v>
      </c>
      <c r="B9" s="26" t="s">
        <v>28</v>
      </c>
      <c r="C9" s="26">
        <v>201820</v>
      </c>
      <c r="D9" s="26">
        <v>21152</v>
      </c>
      <c r="E9" s="26" t="s">
        <v>0</v>
      </c>
      <c r="F9" s="26" t="s">
        <v>123</v>
      </c>
      <c r="G9" s="26" t="s">
        <v>122</v>
      </c>
      <c r="H9" s="26" t="s">
        <v>137</v>
      </c>
      <c r="I9" s="26" t="s">
        <v>138</v>
      </c>
      <c r="J9" s="26">
        <v>12</v>
      </c>
      <c r="K9" s="26">
        <v>12</v>
      </c>
      <c r="L9" s="26">
        <v>12</v>
      </c>
      <c r="M9" s="28">
        <v>1</v>
      </c>
      <c r="N9" s="28">
        <v>1</v>
      </c>
      <c r="O9" s="26">
        <v>2.67</v>
      </c>
      <c r="P9" s="26">
        <v>12.375</v>
      </c>
      <c r="Q9" s="26">
        <v>1.57</v>
      </c>
      <c r="R9" s="26">
        <v>94.59</v>
      </c>
      <c r="S9" s="26">
        <v>4.83</v>
      </c>
    </row>
    <row r="10" spans="1:19">
      <c r="A10" s="25" t="s">
        <v>58</v>
      </c>
      <c r="B10" s="25" t="s">
        <v>22</v>
      </c>
      <c r="C10" s="25">
        <v>201710</v>
      </c>
      <c r="D10" s="25">
        <v>10998</v>
      </c>
      <c r="E10" s="25" t="s">
        <v>0</v>
      </c>
      <c r="F10" s="25" t="s">
        <v>124</v>
      </c>
      <c r="G10" s="25" t="s">
        <v>122</v>
      </c>
      <c r="H10" s="25" t="s">
        <v>139</v>
      </c>
      <c r="I10" s="25" t="s">
        <v>140</v>
      </c>
      <c r="J10" s="25">
        <v>15</v>
      </c>
      <c r="K10" s="25">
        <v>17</v>
      </c>
      <c r="L10" s="25">
        <v>22</v>
      </c>
      <c r="M10" s="27">
        <v>0.68182</v>
      </c>
      <c r="N10" s="27">
        <v>0.77273</v>
      </c>
      <c r="O10" s="25">
        <v>2.45</v>
      </c>
      <c r="P10" s="25">
        <v>1.688</v>
      </c>
      <c r="Q10" s="25">
        <v>0.1</v>
      </c>
      <c r="R10" s="25">
        <v>371.25</v>
      </c>
      <c r="S10" s="25">
        <v>1.21</v>
      </c>
    </row>
    <row r="11" spans="1:19">
      <c r="A11" s="26" t="s">
        <v>1</v>
      </c>
      <c r="B11" s="26" t="s">
        <v>28</v>
      </c>
      <c r="C11" s="26">
        <v>201820</v>
      </c>
      <c r="D11" s="26">
        <v>21153</v>
      </c>
      <c r="E11" s="26" t="s">
        <v>0</v>
      </c>
      <c r="F11" s="26" t="s">
        <v>124</v>
      </c>
      <c r="G11" s="26" t="s">
        <v>122</v>
      </c>
      <c r="H11" s="26" t="s">
        <v>139</v>
      </c>
      <c r="I11" s="26" t="s">
        <v>140</v>
      </c>
      <c r="J11" s="26">
        <v>13</v>
      </c>
      <c r="K11" s="26">
        <v>13</v>
      </c>
      <c r="L11" s="26">
        <v>23</v>
      </c>
      <c r="M11" s="28">
        <v>0.56522</v>
      </c>
      <c r="N11" s="28">
        <v>0.56522</v>
      </c>
      <c r="O11" s="26">
        <v>1.96</v>
      </c>
      <c r="P11" s="26">
        <v>1.688</v>
      </c>
      <c r="Q11" s="26">
        <v>0.1</v>
      </c>
      <c r="R11" s="26">
        <v>388.13</v>
      </c>
      <c r="S11" s="26">
        <v>1.33</v>
      </c>
    </row>
    <row r="12" spans="1:19">
      <c r="A12" s="25" t="s">
        <v>58</v>
      </c>
      <c r="B12" s="25" t="s">
        <v>22</v>
      </c>
      <c r="C12" s="25">
        <v>201710</v>
      </c>
      <c r="D12" s="25">
        <v>10999</v>
      </c>
      <c r="E12" s="25" t="s">
        <v>0</v>
      </c>
      <c r="F12" s="25" t="s">
        <v>125</v>
      </c>
      <c r="G12" s="25" t="s">
        <v>122</v>
      </c>
      <c r="H12" s="25" t="s">
        <v>139</v>
      </c>
      <c r="I12" s="25" t="s">
        <v>140</v>
      </c>
      <c r="J12" s="25">
        <v>15</v>
      </c>
      <c r="K12" s="25">
        <v>17</v>
      </c>
      <c r="L12" s="25">
        <v>22</v>
      </c>
      <c r="M12" s="27">
        <v>0.68182</v>
      </c>
      <c r="N12" s="27">
        <v>0.77273</v>
      </c>
      <c r="O12" s="25">
        <v>2.5</v>
      </c>
      <c r="P12" s="25">
        <v>2.813</v>
      </c>
      <c r="Q12" s="25">
        <v>0.17</v>
      </c>
      <c r="R12" s="25">
        <v>363.97</v>
      </c>
      <c r="S12" s="25">
        <v>1.88</v>
      </c>
    </row>
    <row r="13" spans="1:19">
      <c r="A13" s="26" t="s">
        <v>1</v>
      </c>
      <c r="B13" s="26" t="s">
        <v>28</v>
      </c>
      <c r="C13" s="26">
        <v>201820</v>
      </c>
      <c r="D13" s="26">
        <v>21154</v>
      </c>
      <c r="E13" s="26" t="s">
        <v>0</v>
      </c>
      <c r="F13" s="26" t="s">
        <v>125</v>
      </c>
      <c r="G13" s="26" t="s">
        <v>122</v>
      </c>
      <c r="H13" s="26" t="s">
        <v>139</v>
      </c>
      <c r="I13" s="26" t="s">
        <v>140</v>
      </c>
      <c r="J13" s="26">
        <v>12</v>
      </c>
      <c r="K13" s="26">
        <v>12</v>
      </c>
      <c r="L13" s="26">
        <v>22</v>
      </c>
      <c r="M13" s="28">
        <v>0.54545</v>
      </c>
      <c r="N13" s="28">
        <v>0.54545</v>
      </c>
      <c r="O13" s="26">
        <v>1.82</v>
      </c>
      <c r="P13" s="26">
        <v>2.813</v>
      </c>
      <c r="Q13" s="26">
        <v>0.17</v>
      </c>
      <c r="R13" s="26">
        <v>363.97</v>
      </c>
      <c r="S13" s="26">
        <v>1.94</v>
      </c>
    </row>
    <row r="14" spans="1:19">
      <c r="A14" s="25" t="s">
        <v>57</v>
      </c>
      <c r="B14" s="25" t="s">
        <v>18</v>
      </c>
      <c r="C14" s="25">
        <v>201610</v>
      </c>
      <c r="D14" s="25">
        <v>10768</v>
      </c>
      <c r="E14" s="25" t="s">
        <v>0</v>
      </c>
      <c r="F14" s="25" t="s">
        <v>126</v>
      </c>
      <c r="G14" s="25" t="s">
        <v>122</v>
      </c>
      <c r="H14" s="25" t="s">
        <v>137</v>
      </c>
      <c r="I14" s="25" t="s">
        <v>138</v>
      </c>
      <c r="J14" s="25">
        <v>19</v>
      </c>
      <c r="K14" s="25">
        <v>19</v>
      </c>
      <c r="L14" s="25">
        <v>19</v>
      </c>
      <c r="M14" s="27">
        <v>1</v>
      </c>
      <c r="N14" s="27">
        <v>1</v>
      </c>
      <c r="O14" s="25">
        <v>2.74</v>
      </c>
      <c r="P14" s="25">
        <v>12.938</v>
      </c>
      <c r="Q14" s="25">
        <v>1.61</v>
      </c>
      <c r="R14" s="25">
        <v>152.68</v>
      </c>
      <c r="S14" s="25">
        <v>7.49</v>
      </c>
    </row>
    <row r="15" spans="1:19">
      <c r="A15" s="26" t="s">
        <v>58</v>
      </c>
      <c r="B15" s="26" t="s">
        <v>24</v>
      </c>
      <c r="C15" s="26">
        <v>201720</v>
      </c>
      <c r="D15" s="26">
        <v>20997</v>
      </c>
      <c r="E15" s="26" t="s">
        <v>0</v>
      </c>
      <c r="F15" s="26" t="s">
        <v>126</v>
      </c>
      <c r="G15" s="26" t="s">
        <v>122</v>
      </c>
      <c r="H15" s="26" t="s">
        <v>137</v>
      </c>
      <c r="I15" s="26" t="s">
        <v>138</v>
      </c>
      <c r="J15" s="26">
        <v>13</v>
      </c>
      <c r="K15" s="26">
        <v>15</v>
      </c>
      <c r="L15" s="26">
        <v>15</v>
      </c>
      <c r="M15" s="28">
        <v>0.86667</v>
      </c>
      <c r="N15" s="28">
        <v>1</v>
      </c>
      <c r="O15" s="26">
        <v>2.33</v>
      </c>
      <c r="P15" s="26">
        <v>12.938</v>
      </c>
      <c r="Q15" s="26">
        <v>1.61</v>
      </c>
      <c r="R15" s="26">
        <v>120.54</v>
      </c>
      <c r="S15" s="26">
        <v>5.96</v>
      </c>
    </row>
    <row r="16" spans="1:19">
      <c r="A16" s="25" t="s">
        <v>57</v>
      </c>
      <c r="B16" s="25" t="s">
        <v>18</v>
      </c>
      <c r="C16" s="25">
        <v>201610</v>
      </c>
      <c r="D16" s="25">
        <v>10769</v>
      </c>
      <c r="E16" s="25" t="s">
        <v>0</v>
      </c>
      <c r="F16" s="25" t="s">
        <v>127</v>
      </c>
      <c r="G16" s="25" t="s">
        <v>122</v>
      </c>
      <c r="H16" s="25" t="s">
        <v>137</v>
      </c>
      <c r="I16" s="25" t="s">
        <v>141</v>
      </c>
      <c r="J16" s="25">
        <v>18</v>
      </c>
      <c r="K16" s="25">
        <v>18</v>
      </c>
      <c r="L16" s="25">
        <v>19</v>
      </c>
      <c r="M16" s="27">
        <v>0.94737</v>
      </c>
      <c r="N16" s="27">
        <v>0.94737</v>
      </c>
      <c r="O16" s="25">
        <v>2.16</v>
      </c>
      <c r="P16" s="25">
        <v>12.938</v>
      </c>
      <c r="Q16" s="25">
        <v>1.61</v>
      </c>
      <c r="R16" s="25">
        <v>152.68</v>
      </c>
      <c r="S16" s="25">
        <v>7.47</v>
      </c>
    </row>
    <row r="17" spans="1:19">
      <c r="A17" s="26" t="s">
        <v>58</v>
      </c>
      <c r="B17" s="26" t="s">
        <v>24</v>
      </c>
      <c r="C17" s="26">
        <v>201720</v>
      </c>
      <c r="D17" s="26">
        <v>20998</v>
      </c>
      <c r="E17" s="26" t="s">
        <v>0</v>
      </c>
      <c r="F17" s="26" t="s">
        <v>127</v>
      </c>
      <c r="G17" s="26" t="s">
        <v>122</v>
      </c>
      <c r="H17" s="26" t="s">
        <v>137</v>
      </c>
      <c r="I17" s="26" t="s">
        <v>141</v>
      </c>
      <c r="J17" s="26">
        <v>11</v>
      </c>
      <c r="K17" s="26">
        <v>11</v>
      </c>
      <c r="L17" s="26">
        <v>13</v>
      </c>
      <c r="M17" s="28">
        <v>0.84615</v>
      </c>
      <c r="N17" s="28">
        <v>0.84615</v>
      </c>
      <c r="O17" s="26">
        <v>2.46</v>
      </c>
      <c r="P17" s="26">
        <v>12.938</v>
      </c>
      <c r="Q17" s="26">
        <v>1.61</v>
      </c>
      <c r="R17" s="26">
        <v>104.46</v>
      </c>
      <c r="S17" s="26">
        <v>4.6</v>
      </c>
    </row>
    <row r="18" spans="1:19">
      <c r="A18" s="25" t="s">
        <v>57</v>
      </c>
      <c r="B18" s="25" t="s">
        <v>18</v>
      </c>
      <c r="C18" s="25">
        <v>201610</v>
      </c>
      <c r="D18" s="25">
        <v>10770</v>
      </c>
      <c r="E18" s="25" t="s">
        <v>0</v>
      </c>
      <c r="F18" s="25" t="s">
        <v>128</v>
      </c>
      <c r="G18" s="25" t="s">
        <v>122</v>
      </c>
      <c r="H18" s="25" t="s">
        <v>139</v>
      </c>
      <c r="I18" s="25" t="s">
        <v>138</v>
      </c>
      <c r="J18" s="25">
        <v>18</v>
      </c>
      <c r="K18" s="25">
        <v>18</v>
      </c>
      <c r="L18" s="25">
        <v>18</v>
      </c>
      <c r="M18" s="27">
        <v>1</v>
      </c>
      <c r="N18" s="27">
        <v>1</v>
      </c>
      <c r="O18" s="25">
        <v>2.78</v>
      </c>
      <c r="P18" s="25">
        <v>2.25</v>
      </c>
      <c r="Q18" s="25">
        <v>0.13</v>
      </c>
      <c r="R18" s="25">
        <v>311.54</v>
      </c>
      <c r="S18" s="25">
        <v>1.32</v>
      </c>
    </row>
    <row r="19" spans="1:19">
      <c r="A19" s="26" t="s">
        <v>58</v>
      </c>
      <c r="B19" s="26" t="s">
        <v>24</v>
      </c>
      <c r="C19" s="26">
        <v>201720</v>
      </c>
      <c r="D19" s="26">
        <v>20999</v>
      </c>
      <c r="E19" s="26" t="s">
        <v>0</v>
      </c>
      <c r="F19" s="26" t="s">
        <v>128</v>
      </c>
      <c r="G19" s="26" t="s">
        <v>122</v>
      </c>
      <c r="H19" s="26" t="s">
        <v>139</v>
      </c>
      <c r="I19" s="26" t="s">
        <v>140</v>
      </c>
      <c r="J19" s="26">
        <v>14</v>
      </c>
      <c r="K19" s="26">
        <v>14</v>
      </c>
      <c r="L19" s="26">
        <v>14</v>
      </c>
      <c r="M19" s="28">
        <v>1</v>
      </c>
      <c r="N19" s="28">
        <v>1</v>
      </c>
      <c r="O19" s="26">
        <v>3.07</v>
      </c>
      <c r="P19" s="26">
        <v>2.25</v>
      </c>
      <c r="Q19" s="26">
        <v>0.13</v>
      </c>
      <c r="R19" s="26">
        <v>242.31</v>
      </c>
      <c r="S19" s="26">
        <v>1.02</v>
      </c>
    </row>
    <row r="20" spans="1:19">
      <c r="A20" s="25" t="s">
        <v>57</v>
      </c>
      <c r="B20" s="25" t="s">
        <v>20</v>
      </c>
      <c r="C20" s="25">
        <v>201620</v>
      </c>
      <c r="D20" s="25">
        <v>20771</v>
      </c>
      <c r="E20" s="25" t="s">
        <v>0</v>
      </c>
      <c r="F20" s="25" t="s">
        <v>129</v>
      </c>
      <c r="G20" s="25" t="s">
        <v>122</v>
      </c>
      <c r="H20" s="25" t="s">
        <v>137</v>
      </c>
      <c r="I20" s="25" t="s">
        <v>138</v>
      </c>
      <c r="J20" s="25">
        <v>17</v>
      </c>
      <c r="K20" s="25">
        <v>17</v>
      </c>
      <c r="L20" s="25">
        <v>18</v>
      </c>
      <c r="M20" s="27">
        <v>0.94444</v>
      </c>
      <c r="N20" s="27">
        <v>0.94444</v>
      </c>
      <c r="O20" s="25">
        <v>2.56</v>
      </c>
      <c r="P20" s="25">
        <v>12.938</v>
      </c>
      <c r="Q20" s="25">
        <v>1.61</v>
      </c>
      <c r="R20" s="25">
        <v>144.64</v>
      </c>
      <c r="S20" s="25">
        <v>7.18</v>
      </c>
    </row>
    <row r="21" spans="1:19">
      <c r="A21" s="26" t="s">
        <v>1</v>
      </c>
      <c r="B21" s="26" t="s">
        <v>26</v>
      </c>
      <c r="C21" s="26">
        <v>201810</v>
      </c>
      <c r="D21" s="26">
        <v>11175</v>
      </c>
      <c r="E21" s="26" t="s">
        <v>0</v>
      </c>
      <c r="F21" s="26" t="s">
        <v>129</v>
      </c>
      <c r="G21" s="26" t="s">
        <v>122</v>
      </c>
      <c r="H21" s="26" t="s">
        <v>137</v>
      </c>
      <c r="I21" s="26" t="s">
        <v>138</v>
      </c>
      <c r="J21" s="26">
        <v>10</v>
      </c>
      <c r="K21" s="26">
        <v>10</v>
      </c>
      <c r="L21" s="26">
        <v>11</v>
      </c>
      <c r="M21" s="28">
        <v>0.90909</v>
      </c>
      <c r="N21" s="28">
        <v>0.90909</v>
      </c>
      <c r="O21" s="26">
        <v>2.18</v>
      </c>
      <c r="P21" s="26">
        <v>12.938</v>
      </c>
      <c r="Q21" s="26">
        <v>1.61</v>
      </c>
      <c r="R21" s="26">
        <v>88.39</v>
      </c>
      <c r="S21" s="26">
        <v>4.18</v>
      </c>
    </row>
    <row r="22" spans="1:19">
      <c r="A22" s="25" t="s">
        <v>57</v>
      </c>
      <c r="B22" s="25" t="s">
        <v>20</v>
      </c>
      <c r="C22" s="25">
        <v>201620</v>
      </c>
      <c r="D22" s="25">
        <v>20772</v>
      </c>
      <c r="E22" s="25" t="s">
        <v>0</v>
      </c>
      <c r="F22" s="25" t="s">
        <v>130</v>
      </c>
      <c r="G22" s="25" t="s">
        <v>122</v>
      </c>
      <c r="H22" s="25" t="s">
        <v>137</v>
      </c>
      <c r="I22" s="25" t="s">
        <v>141</v>
      </c>
      <c r="J22" s="25">
        <v>15</v>
      </c>
      <c r="K22" s="25">
        <v>17</v>
      </c>
      <c r="L22" s="25">
        <v>18</v>
      </c>
      <c r="M22" s="27">
        <v>0.83333</v>
      </c>
      <c r="N22" s="27">
        <v>0.94444</v>
      </c>
      <c r="O22" s="25">
        <v>2.5</v>
      </c>
      <c r="P22" s="25">
        <v>12.938</v>
      </c>
      <c r="Q22" s="25">
        <v>1.61</v>
      </c>
      <c r="R22" s="25">
        <v>144.64</v>
      </c>
      <c r="S22" s="25">
        <v>6.7</v>
      </c>
    </row>
    <row r="23" spans="1:19">
      <c r="A23" s="26" t="s">
        <v>1</v>
      </c>
      <c r="B23" s="26" t="s">
        <v>26</v>
      </c>
      <c r="C23" s="26">
        <v>201810</v>
      </c>
      <c r="D23" s="26">
        <v>11176</v>
      </c>
      <c r="E23" s="26" t="s">
        <v>0</v>
      </c>
      <c r="F23" s="26" t="s">
        <v>130</v>
      </c>
      <c r="G23" s="26" t="s">
        <v>122</v>
      </c>
      <c r="H23" s="26" t="s">
        <v>137</v>
      </c>
      <c r="I23" s="26" t="s">
        <v>138</v>
      </c>
      <c r="J23" s="26">
        <v>8</v>
      </c>
      <c r="K23" s="26">
        <v>10</v>
      </c>
      <c r="L23" s="26">
        <v>10</v>
      </c>
      <c r="M23" s="28">
        <v>0.8</v>
      </c>
      <c r="N23" s="28">
        <v>1</v>
      </c>
      <c r="O23" s="26">
        <v>1.8</v>
      </c>
      <c r="P23" s="26">
        <v>12.938</v>
      </c>
      <c r="Q23" s="26">
        <v>1.59</v>
      </c>
      <c r="R23" s="26">
        <v>81.37</v>
      </c>
      <c r="S23" s="26">
        <v>4.08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23"/>
  <mergeCells>
    <mergeCell ref="A1:S1"/>
    <mergeCell ref="A2:S2"/>
    <mergeCell ref="A3:S3"/>
  </mergeCells>
  <conditionalFormatting sqref="M6:M23">
    <cfRule type="cellIs" dxfId="0" priority="1" operator="lessThan">
      <formula>0.7</formula>
    </cfRule>
  </conditionalFormatting>
  <conditionalFormatting sqref="N6:N23">
    <cfRule type="cellIs" dxfId="1" priority="2" operator="lessThan">
      <formula>0.86</formula>
    </cfRule>
  </conditionalFormatting>
  <conditionalFormatting sqref="R6:R23">
    <cfRule type="cellIs" dxfId="2" priority="3" operator="lessThan">
      <formula>565</formula>
    </cfRule>
  </conditionalFormatting>
  <conditionalFormatting sqref="R6:R23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VN&amp;RPrinted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2018-08-15T01:26:25+02:00</dcterms:created>
  <dcterms:modified xsi:type="dcterms:W3CDTF">2018-08-15T01:26:25+02:00</dcterms:modified>
  <dc:title>2018-2019 IVC Research Report for VN</dc:title>
  <dc:description>VN Specific Report Generated from Banner Data.</dc:description>
  <dc:subject>2018-2019 IVC Research Report for VN</dc:subject>
  <cp:keywords/>
  <cp:category/>
</cp:coreProperties>
</file>